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Альбрехт 16 тем" sheetId="6" r:id="rId1"/>
    <sheet name="ННПЦ" sheetId="7" r:id="rId2"/>
    <sheet name="Спиуэк" sheetId="8" r:id="rId3"/>
  </sheets>
  <definedNames>
    <definedName name="_xlnm.Print_Titles" localSheetId="0">'Альбрехт 16 тем'!$10:$12</definedName>
    <definedName name="иные" localSheetId="0">#REF!</definedName>
    <definedName name="иные" localSheetId="1">#REF!</definedName>
    <definedName name="иные" localSheetId="2">#REF!</definedName>
    <definedName name="иные">#REF!</definedName>
    <definedName name="материальные_запасы_основные_средства" localSheetId="0">#REF!</definedName>
    <definedName name="материальные_запасы_основные_средства" localSheetId="1">#REF!</definedName>
    <definedName name="материальные_запасы_основные_средства" localSheetId="2">#REF!</definedName>
    <definedName name="материальные_запасы_основные_средства">#REF!</definedName>
    <definedName name="_xlnm.Print_Area" localSheetId="0">'Альбрехт 16 тем'!$A$1:$L$18</definedName>
    <definedName name="_xlnm.Print_Area" localSheetId="1">ННПЦ!$A$1:$L$17</definedName>
    <definedName name="оплата_труда" localSheetId="0">#REF!</definedName>
    <definedName name="оплата_труда" localSheetId="1">#REF!</definedName>
    <definedName name="оплата_труда" localSheetId="2">#REF!</definedName>
    <definedName name="оплата_труда">#REF!</definedName>
    <definedName name="Список" localSheetId="0">#REF!</definedName>
    <definedName name="Список" localSheetId="1">#REF!</definedName>
    <definedName name="Список" localSheetId="2">#REF!</definedName>
    <definedName name="Список">#REF!</definedName>
  </definedNames>
  <calcPr calcId="125725"/>
</workbook>
</file>

<file path=xl/calcChain.xml><?xml version="1.0" encoding="utf-8"?>
<calcChain xmlns="http://schemas.openxmlformats.org/spreadsheetml/2006/main">
  <c r="K17" i="7"/>
  <c r="H17"/>
  <c r="E17"/>
  <c r="D17"/>
  <c r="C17"/>
  <c r="B17"/>
  <c r="D18" i="6"/>
  <c r="C18"/>
  <c r="B18"/>
  <c r="K18"/>
  <c r="J18"/>
  <c r="H18"/>
  <c r="G18"/>
  <c r="F18"/>
  <c r="E18"/>
  <c r="K15" i="7" l="1"/>
  <c r="H15"/>
  <c r="E15"/>
  <c r="D15"/>
  <c r="C15"/>
  <c r="B15"/>
  <c r="K16" i="6"/>
  <c r="J16"/>
  <c r="H16"/>
  <c r="G16"/>
  <c r="F16"/>
  <c r="E16"/>
  <c r="D16"/>
  <c r="C16"/>
  <c r="B16"/>
  <c r="L17" i="7" l="1"/>
  <c r="L15"/>
  <c r="B13"/>
  <c r="C13"/>
  <c r="D13"/>
  <c r="E13"/>
  <c r="H13"/>
  <c r="K13"/>
  <c r="L16" i="6"/>
  <c r="L18" l="1"/>
  <c r="C14" l="1"/>
  <c r="B14"/>
  <c r="L13" i="7"/>
  <c r="K14" i="6"/>
  <c r="J14"/>
  <c r="H14"/>
  <c r="G14"/>
  <c r="F14"/>
  <c r="E14"/>
  <c r="D14"/>
  <c r="L14" l="1"/>
  <c r="L13" i="8"/>
</calcChain>
</file>

<file path=xl/sharedStrings.xml><?xml version="1.0" encoding="utf-8"?>
<sst xmlns="http://schemas.openxmlformats.org/spreadsheetml/2006/main" count="107" uniqueCount="42">
  <si>
    <t>Наименование государственной работы</t>
  </si>
  <si>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</si>
  <si>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</si>
  <si>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</si>
  <si>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</si>
  <si>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</si>
  <si>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</si>
  <si>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</si>
  <si>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</si>
  <si>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</si>
  <si>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</si>
  <si>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УТВЕРЖДАЮ</t>
  </si>
  <si>
    <t>Первый заместитель Министра труда и социальной защиты Российской Федерации</t>
  </si>
  <si>
    <t>А.В. Вовченко</t>
  </si>
  <si>
    <t>"______"</t>
  </si>
  <si>
    <t>20_____ г.</t>
  </si>
  <si>
    <t>Наименование научно-исследовательских работ</t>
  </si>
  <si>
    <t>Нормативные затраты, непосредственно связанные с выполнением работы, руб.</t>
  </si>
  <si>
    <t>Затраты на оплату труда с начислениями на выплаты по оплате труда работников, непосредственно связанных с выполнением работы</t>
  </si>
  <si>
    <t>Затраты на приобретение материальных запасов и на приобретение движимого имущества</t>
  </si>
  <si>
    <t>Затраты на иные расходы, непосредственно связанные с выполнением работы</t>
  </si>
  <si>
    <t>Нормативные затраты на общехозяйственные нужды, руб.</t>
  </si>
  <si>
    <t xml:space="preserve">Затраты на оплату коммунальных услуг </t>
  </si>
  <si>
    <t>Затраты на содержание объектов недвижимого имущества</t>
  </si>
  <si>
    <t>Затраты на содержание объектов особо ценного движимого имущества</t>
  </si>
  <si>
    <t xml:space="preserve">Затраты на приобретение услуг связи </t>
  </si>
  <si>
    <t xml:space="preserve">Затраты на приобретение транспортных услуг </t>
  </si>
  <si>
    <t>Затраты на оплату труда работников, которые не принимают непосредственного участия в выполнении работы</t>
  </si>
  <si>
    <t>Затраты на прочие общехозяйственные нужды</t>
  </si>
  <si>
    <t>2019 год</t>
  </si>
  <si>
    <t>2020 год</t>
  </si>
  <si>
    <t>20201 год</t>
  </si>
  <si>
    <t>Затраты на оплату труда с начислениями на выплаты по оплате труда работников, непосредственно связанных с выполнением  работы</t>
  </si>
  <si>
    <t>2018 год</t>
  </si>
  <si>
    <t>Проведение прикладных научных исследований (16 работ)</t>
  </si>
  <si>
    <t>Проведение прикладных научных исследований (3 работы)</t>
  </si>
  <si>
    <t>2021 год</t>
  </si>
  <si>
    <t>Проведение прикладных научных исследований (1 работа)</t>
  </si>
  <si>
    <t>Нормативные затраты на выполнение работы, руб</t>
  </si>
  <si>
    <t>Нормативные затраты на выполнение федеральным государственным бюджетным учреждением "Федеральный научный центр реабилитации инвалидов им. Г.А. Альбрехта" Министерства труда и социальной защиты Российской Федерации прикладных научных исследований на 2019 год и плановый период  2020 и 2021 годов</t>
  </si>
  <si>
    <t>Нормативные затраты на выполнение федеральным государственным бюджетным учреждением «Новокузнецкий научно-практический центр медико-социальной экспертизы и реабилитации инвалидов» Министерства труда и социальной защиты Российской Федерации прикладных научных исследований на 2019 год и плановый период  2020 и 2021 годов</t>
  </si>
  <si>
    <t>Нормативные затраты на выполнение федеральным государственным бюджетным учреждением дополнительного профессионального образования «Санкт-Петербургский институт усовершенствования врачей-экспертов» Министерства труда и социальной защиты Российской Федерации на 2019 год и плановый период  2020 и 2021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</si>
</sst>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8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1" applyFont="1" applyFill="1"/>
    <xf numFmtId="0" fontId="5" fillId="0" borderId="0" xfId="1" applyFont="1" applyFill="1" applyAlignment="1">
      <alignment horizontal="center"/>
    </xf>
    <xf numFmtId="0" fontId="5" fillId="0" borderId="0" xfId="2" applyFont="1"/>
    <xf numFmtId="0" fontId="6" fillId="0" borderId="0" xfId="2" applyFont="1"/>
    <xf numFmtId="0" fontId="5" fillId="0" borderId="2" xfId="2" applyFont="1" applyBorder="1" applyAlignment="1">
      <alignment horizontal="center" vertical="center"/>
    </xf>
    <xf numFmtId="4" fontId="6" fillId="0" borderId="0" xfId="2" applyNumberFormat="1" applyFont="1"/>
    <xf numFmtId="0" fontId="5" fillId="0" borderId="0" xfId="1" applyFont="1" applyFill="1" applyAlignment="1"/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4" fontId="10" fillId="0" borderId="2" xfId="0" applyNumberFormat="1" applyFont="1" applyBorder="1" applyAlignment="1"/>
    <xf numFmtId="4" fontId="5" fillId="0" borderId="2" xfId="0" applyNumberFormat="1" applyFont="1" applyFill="1" applyBorder="1"/>
    <xf numFmtId="4" fontId="9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4" fontId="5" fillId="0" borderId="2" xfId="0" applyNumberFormat="1" applyFont="1" applyBorder="1"/>
    <xf numFmtId="164" fontId="5" fillId="0" borderId="2" xfId="0" applyNumberFormat="1" applyFont="1" applyBorder="1"/>
    <xf numFmtId="4" fontId="9" fillId="0" borderId="2" xfId="0" applyNumberFormat="1" applyFont="1" applyBorder="1"/>
    <xf numFmtId="164" fontId="9" fillId="0" borderId="2" xfId="0" applyNumberFormat="1" applyFont="1" applyBorder="1"/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5">
    <cellStyle name="Normal_1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60" zoomScaleNormal="60" workbookViewId="0"/>
  </sheetViews>
  <sheetFormatPr defaultRowHeight="15"/>
  <cols>
    <col min="1" max="1" width="56.85546875" style="10" customWidth="1"/>
    <col min="2" max="2" width="34" style="10" customWidth="1"/>
    <col min="3" max="3" width="31.140625" style="10" customWidth="1"/>
    <col min="4" max="4" width="25.7109375" style="10" customWidth="1"/>
    <col min="5" max="5" width="22.28515625" style="10" customWidth="1"/>
    <col min="6" max="6" width="19.28515625" style="10" customWidth="1"/>
    <col min="7" max="7" width="22.7109375" style="10" customWidth="1"/>
    <col min="8" max="8" width="22.42578125" style="10" customWidth="1"/>
    <col min="9" max="9" width="21.140625" style="10" customWidth="1"/>
    <col min="10" max="10" width="22" style="10" customWidth="1"/>
    <col min="11" max="11" width="20.28515625" style="10" customWidth="1"/>
    <col min="12" max="12" width="28.7109375" style="10" customWidth="1"/>
    <col min="13" max="13" width="26.7109375" style="10" customWidth="1"/>
    <col min="14" max="14" width="15.5703125" style="10" customWidth="1"/>
    <col min="15" max="15" width="12.42578125" style="10" bestFit="1" customWidth="1"/>
    <col min="16" max="16384" width="9.140625" style="10"/>
  </cols>
  <sheetData>
    <row r="1" spans="1:14" s="7" customFormat="1" ht="25.5" customHeight="1">
      <c r="A1" s="13"/>
      <c r="B1" s="13"/>
      <c r="C1" s="13"/>
      <c r="D1" s="13"/>
      <c r="E1" s="13"/>
      <c r="F1" s="13"/>
      <c r="G1" s="13"/>
      <c r="H1" s="36" t="s">
        <v>11</v>
      </c>
      <c r="I1" s="36"/>
      <c r="J1" s="36"/>
      <c r="K1" s="36"/>
      <c r="L1" s="36"/>
    </row>
    <row r="2" spans="1:14" s="7" customFormat="1" ht="22.5" customHeight="1">
      <c r="A2" s="13"/>
      <c r="B2" s="13"/>
      <c r="C2" s="13"/>
      <c r="D2" s="13"/>
      <c r="E2" s="13"/>
      <c r="F2" s="13"/>
      <c r="G2" s="13"/>
      <c r="H2" s="37" t="s">
        <v>12</v>
      </c>
      <c r="I2" s="37"/>
      <c r="J2" s="37"/>
      <c r="K2" s="37"/>
      <c r="L2" s="37"/>
    </row>
    <row r="3" spans="1:14" s="7" customFormat="1" ht="22.5" customHeight="1">
      <c r="A3" s="13"/>
      <c r="B3" s="13"/>
      <c r="C3" s="13"/>
      <c r="D3" s="13"/>
      <c r="E3" s="13"/>
      <c r="F3" s="13"/>
      <c r="G3" s="13"/>
      <c r="H3" s="3"/>
      <c r="I3" s="3"/>
      <c r="J3" s="3"/>
      <c r="K3" s="3"/>
      <c r="L3" s="2"/>
    </row>
    <row r="4" spans="1:14" s="7" customFormat="1" ht="22.5" customHeight="1">
      <c r="A4" s="8"/>
      <c r="B4" s="8"/>
      <c r="C4" s="8"/>
      <c r="D4" s="8"/>
      <c r="E4" s="8"/>
      <c r="F4" s="8"/>
      <c r="G4" s="8"/>
      <c r="H4" s="4"/>
      <c r="I4" s="4"/>
      <c r="J4" s="4"/>
      <c r="K4" s="4"/>
      <c r="L4" s="2"/>
    </row>
    <row r="5" spans="1:14" s="7" customFormat="1" ht="22.5" customHeight="1">
      <c r="A5" s="8"/>
      <c r="B5" s="8"/>
      <c r="C5" s="8"/>
      <c r="D5" s="8"/>
      <c r="E5" s="8"/>
      <c r="F5" s="8"/>
      <c r="G5" s="8"/>
      <c r="H5" s="3"/>
      <c r="I5" s="3"/>
      <c r="J5" s="3"/>
      <c r="K5" s="3"/>
      <c r="L5" s="2"/>
    </row>
    <row r="6" spans="1:14" s="7" customFormat="1" ht="22.5" customHeight="1">
      <c r="A6" s="8"/>
      <c r="B6" s="8"/>
      <c r="C6" s="8"/>
      <c r="D6" s="8"/>
      <c r="E6" s="8"/>
      <c r="F6" s="8"/>
      <c r="G6" s="8"/>
      <c r="H6" s="3" t="s">
        <v>14</v>
      </c>
      <c r="I6" s="4"/>
      <c r="J6" s="4"/>
      <c r="K6" s="3" t="s">
        <v>15</v>
      </c>
      <c r="L6" s="2"/>
    </row>
    <row r="7" spans="1:14" s="7" customFormat="1" ht="22.5" customHeight="1">
      <c r="A7" s="13"/>
      <c r="B7" s="13"/>
      <c r="C7" s="13"/>
      <c r="D7" s="13"/>
      <c r="E7" s="13"/>
      <c r="F7" s="13"/>
      <c r="G7" s="13"/>
      <c r="H7"/>
      <c r="I7"/>
      <c r="J7"/>
      <c r="K7"/>
      <c r="L7"/>
    </row>
    <row r="8" spans="1:14" s="7" customFormat="1" ht="78" customHeight="1">
      <c r="A8" s="40" t="s">
        <v>39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4" ht="37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4" ht="60" customHeight="1">
      <c r="A10" s="32" t="s">
        <v>16</v>
      </c>
      <c r="B10" s="32" t="s">
        <v>17</v>
      </c>
      <c r="C10" s="32"/>
      <c r="D10" s="32"/>
      <c r="E10" s="38" t="s">
        <v>21</v>
      </c>
      <c r="F10" s="38"/>
      <c r="G10" s="38"/>
      <c r="H10" s="38"/>
      <c r="I10" s="38"/>
      <c r="J10" s="38"/>
      <c r="K10" s="38"/>
      <c r="L10" s="39" t="s">
        <v>38</v>
      </c>
    </row>
    <row r="11" spans="1:14" ht="135.75" customHeight="1">
      <c r="A11" s="32"/>
      <c r="B11" s="14" t="s">
        <v>18</v>
      </c>
      <c r="C11" s="14" t="s">
        <v>19</v>
      </c>
      <c r="D11" s="14" t="s">
        <v>20</v>
      </c>
      <c r="E11" s="14" t="s">
        <v>22</v>
      </c>
      <c r="F11" s="14" t="s">
        <v>23</v>
      </c>
      <c r="G11" s="14" t="s">
        <v>24</v>
      </c>
      <c r="H11" s="14" t="s">
        <v>25</v>
      </c>
      <c r="I11" s="14" t="s">
        <v>26</v>
      </c>
      <c r="J11" s="14" t="s">
        <v>27</v>
      </c>
      <c r="K11" s="14" t="s">
        <v>28</v>
      </c>
      <c r="L11" s="39"/>
    </row>
    <row r="12" spans="1:14" ht="30" customHeight="1">
      <c r="A12" s="32"/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39"/>
    </row>
    <row r="13" spans="1:14" ht="39.75" customHeight="1">
      <c r="A13" s="32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4" ht="41.25" customHeight="1">
      <c r="A14" s="27" t="s">
        <v>34</v>
      </c>
      <c r="B14" s="17">
        <f>56157864.63*1.254835*1.041</f>
        <v>73358077.079568475</v>
      </c>
      <c r="C14" s="17">
        <f>274106.82*1.1*1.0194</f>
        <v>307366.94153880008</v>
      </c>
      <c r="D14" s="17">
        <f>772661.63*1.1*1.04</f>
        <v>883924.90472000011</v>
      </c>
      <c r="E14" s="17">
        <f>1374879.9972*1.1*1.04</f>
        <v>1572862.7167968003</v>
      </c>
      <c r="F14" s="17">
        <f>153958.35*1.1*1.04</f>
        <v>176128.35240000003</v>
      </c>
      <c r="G14" s="17">
        <f>193499.52*1.1*1.04</f>
        <v>221363.45088000002</v>
      </c>
      <c r="H14" s="17">
        <f>97849.23*1.1*1.04</f>
        <v>111939.51912000001</v>
      </c>
      <c r="I14" s="17">
        <v>0</v>
      </c>
      <c r="J14" s="17">
        <f>5988942.37*1.1*1.04</f>
        <v>6851350.0712800007</v>
      </c>
      <c r="K14" s="17">
        <f>149244.56*1.1*1.04</f>
        <v>170735.77664</v>
      </c>
      <c r="L14" s="18">
        <f>SUM(B14:K14)</f>
        <v>83653748.81294407</v>
      </c>
      <c r="M14" s="12"/>
      <c r="N14" s="12"/>
    </row>
    <row r="15" spans="1:14" ht="42" customHeight="1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4" ht="43.5" customHeight="1">
      <c r="A16" s="27" t="s">
        <v>34</v>
      </c>
      <c r="B16" s="17">
        <f>56157864.63*1.254835*1.088663</f>
        <v>76716834.070772573</v>
      </c>
      <c r="C16" s="17">
        <f>274106.82*1.1*1.04*1.035</f>
        <v>324553.43915280007</v>
      </c>
      <c r="D16" s="17">
        <f>772661.63*1.1*1.04*1.032</f>
        <v>912210.50167104008</v>
      </c>
      <c r="E16" s="17">
        <f>1374879.9972*1.1*1.04*1.035</f>
        <v>1627912.9118846881</v>
      </c>
      <c r="F16" s="17">
        <f>153958.35*1.1*1.04*1.0335</f>
        <v>182028.65220540005</v>
      </c>
      <c r="G16" s="17">
        <f>193499.52*1.1*1.04*1.026</f>
        <v>227118.90060288002</v>
      </c>
      <c r="H16" s="17">
        <f>97849.23*1.1*1.04*1.035</f>
        <v>115857.40228920001</v>
      </c>
      <c r="I16" s="17">
        <v>0</v>
      </c>
      <c r="J16" s="17">
        <f>5988942.37*1.1*1.04*1.035</f>
        <v>7091147.3237748006</v>
      </c>
      <c r="K16" s="17">
        <f>149244.56*1.1*1.04*1.035</f>
        <v>176711.5288224</v>
      </c>
      <c r="L16" s="18">
        <f>SUM(B16:K16)</f>
        <v>87374374.731175795</v>
      </c>
      <c r="M16" s="12"/>
    </row>
    <row r="17" spans="1:13" ht="39.75" customHeight="1">
      <c r="A17" s="33" t="s">
        <v>31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3" ht="56.25" customHeight="1">
      <c r="A18" s="27" t="s">
        <v>34</v>
      </c>
      <c r="B18" s="17">
        <f>56157864.63*1.254835*1.160773</f>
        <v>81798343.137254506</v>
      </c>
      <c r="C18" s="17">
        <f>274106.82*1.1*1.04*1.035</f>
        <v>324553.43915280007</v>
      </c>
      <c r="D18" s="17">
        <f>772661.63*1.1*1.04*1.032</f>
        <v>912210.50167104008</v>
      </c>
      <c r="E18" s="17">
        <f>1374879.9972*1.1*1.04*1.035</f>
        <v>1627912.9118846881</v>
      </c>
      <c r="F18" s="17">
        <f>153958.35*1.1*1.04*1.0335</f>
        <v>182028.65220540005</v>
      </c>
      <c r="G18" s="17">
        <f>193499.52*1.1*1.04*1.026</f>
        <v>227118.90060288002</v>
      </c>
      <c r="H18" s="17">
        <f>97849.23*1.1*1.04*1.035</f>
        <v>115857.40228920001</v>
      </c>
      <c r="I18" s="17">
        <v>0</v>
      </c>
      <c r="J18" s="17">
        <f>5988942.37*1.1*1.04*1.035</f>
        <v>7091147.3237748006</v>
      </c>
      <c r="K18" s="17">
        <f>149244.56*1.1*1.04*1.035</f>
        <v>176711.5288224</v>
      </c>
      <c r="L18" s="18">
        <f>SUM(B18:K18)</f>
        <v>92455883.797657728</v>
      </c>
      <c r="M18" s="12"/>
    </row>
    <row r="19" spans="1:13">
      <c r="L19" s="12"/>
    </row>
    <row r="20" spans="1:13">
      <c r="L20" s="12"/>
    </row>
    <row r="21" spans="1:13">
      <c r="L21" s="12"/>
    </row>
    <row r="22" spans="1:13">
      <c r="L22" s="12"/>
    </row>
  </sheetData>
  <mergeCells count="10">
    <mergeCell ref="A13:L13"/>
    <mergeCell ref="A15:L15"/>
    <mergeCell ref="A17:L17"/>
    <mergeCell ref="H1:L1"/>
    <mergeCell ref="H2:L2"/>
    <mergeCell ref="A10:A12"/>
    <mergeCell ref="B10:D10"/>
    <mergeCell ref="E10:K10"/>
    <mergeCell ref="L10:L12"/>
    <mergeCell ref="A8:L8"/>
  </mergeCells>
  <printOptions horizontalCentered="1"/>
  <pageMargins left="0" right="0" top="0.74803149606299213" bottom="0.19685039370078741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70" zoomScaleNormal="70" zoomScaleSheetLayoutView="70" workbookViewId="0">
      <selection activeCell="A2" sqref="A2"/>
    </sheetView>
  </sheetViews>
  <sheetFormatPr defaultRowHeight="15"/>
  <cols>
    <col min="1" max="1" width="42" bestFit="1" customWidth="1"/>
    <col min="2" max="2" width="23.5703125" customWidth="1"/>
    <col min="3" max="3" width="22.42578125" customWidth="1"/>
    <col min="4" max="4" width="22" customWidth="1"/>
    <col min="5" max="5" width="18.140625" customWidth="1"/>
    <col min="6" max="6" width="19.28515625" customWidth="1"/>
    <col min="7" max="7" width="23.85546875" customWidth="1"/>
    <col min="8" max="8" width="19.5703125" customWidth="1"/>
    <col min="9" max="9" width="16.7109375" customWidth="1"/>
    <col min="10" max="10" width="24.42578125" customWidth="1"/>
    <col min="11" max="11" width="18" customWidth="1"/>
    <col min="12" max="12" width="20.42578125" customWidth="1"/>
    <col min="13" max="13" width="25.28515625" customWidth="1"/>
  </cols>
  <sheetData>
    <row r="1" spans="1:13" ht="18.75">
      <c r="A1" s="1"/>
      <c r="B1" s="2"/>
      <c r="C1" s="2"/>
      <c r="D1" s="2"/>
      <c r="E1" s="2"/>
      <c r="F1" s="2"/>
      <c r="G1" s="36" t="s">
        <v>11</v>
      </c>
      <c r="H1" s="36"/>
      <c r="I1" s="36"/>
      <c r="J1" s="36"/>
      <c r="K1" s="36"/>
      <c r="L1" s="36"/>
    </row>
    <row r="2" spans="1:13" ht="18.75" customHeight="1">
      <c r="A2" s="1"/>
      <c r="B2" s="2"/>
      <c r="C2" s="2"/>
      <c r="D2" s="2"/>
      <c r="E2" s="2"/>
      <c r="F2" s="2"/>
      <c r="G2" s="37" t="s">
        <v>12</v>
      </c>
      <c r="H2" s="37"/>
      <c r="I2" s="37"/>
      <c r="J2" s="37"/>
      <c r="K2" s="37"/>
      <c r="L2" s="37"/>
    </row>
    <row r="3" spans="1:13" ht="18.75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2"/>
    </row>
    <row r="4" spans="1:13" ht="18.75">
      <c r="A4" s="1"/>
      <c r="B4" s="2"/>
      <c r="C4" s="2"/>
      <c r="D4" s="2"/>
      <c r="E4" s="2"/>
      <c r="F4" s="2"/>
      <c r="G4" s="4"/>
      <c r="H4" s="4"/>
      <c r="I4" s="4"/>
      <c r="J4" s="4"/>
      <c r="K4" s="6" t="s">
        <v>13</v>
      </c>
      <c r="L4" s="2"/>
    </row>
    <row r="5" spans="1:13" ht="18.7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</row>
    <row r="6" spans="1:13" ht="18.75">
      <c r="A6" s="1"/>
      <c r="B6" s="2"/>
      <c r="C6" s="2"/>
      <c r="D6" s="2"/>
      <c r="E6" s="2"/>
      <c r="F6" s="2"/>
      <c r="G6" s="3" t="s">
        <v>14</v>
      </c>
      <c r="H6" s="4"/>
      <c r="I6" s="4"/>
      <c r="J6" s="3" t="s">
        <v>15</v>
      </c>
      <c r="K6" s="3"/>
      <c r="L6" s="2"/>
    </row>
    <row r="8" spans="1:13" ht="90" customHeight="1">
      <c r="A8" s="40" t="s">
        <v>40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5"/>
    </row>
    <row r="9" spans="1:13" ht="45.75" customHeight="1">
      <c r="A9" s="42" t="s">
        <v>0</v>
      </c>
      <c r="B9" s="44" t="s">
        <v>17</v>
      </c>
      <c r="C9" s="45"/>
      <c r="D9" s="46"/>
      <c r="E9" s="33" t="s">
        <v>21</v>
      </c>
      <c r="F9" s="34"/>
      <c r="G9" s="34"/>
      <c r="H9" s="34"/>
      <c r="I9" s="34"/>
      <c r="J9" s="34"/>
      <c r="K9" s="35"/>
      <c r="L9" s="39" t="s">
        <v>38</v>
      </c>
    </row>
    <row r="10" spans="1:13" ht="203.25" customHeight="1">
      <c r="A10" s="42"/>
      <c r="B10" s="15" t="s">
        <v>32</v>
      </c>
      <c r="C10" s="15" t="s">
        <v>19</v>
      </c>
      <c r="D10" s="15" t="s">
        <v>20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26</v>
      </c>
      <c r="J10" s="15" t="s">
        <v>27</v>
      </c>
      <c r="K10" s="15" t="s">
        <v>28</v>
      </c>
      <c r="L10" s="39"/>
    </row>
    <row r="11" spans="1:13" ht="24.75" customHeight="1">
      <c r="A11" s="42"/>
      <c r="B11" s="16" t="s">
        <v>1</v>
      </c>
      <c r="C11" s="16" t="s">
        <v>2</v>
      </c>
      <c r="D11" s="16" t="s">
        <v>3</v>
      </c>
      <c r="E11" s="16" t="s">
        <v>4</v>
      </c>
      <c r="F11" s="16" t="s">
        <v>5</v>
      </c>
      <c r="G11" s="16" t="s">
        <v>6</v>
      </c>
      <c r="H11" s="16" t="s">
        <v>7</v>
      </c>
      <c r="I11" s="16" t="s">
        <v>8</v>
      </c>
      <c r="J11" s="16" t="s">
        <v>9</v>
      </c>
      <c r="K11" s="16" t="s">
        <v>10</v>
      </c>
      <c r="L11" s="39"/>
    </row>
    <row r="12" spans="1:13" ht="30" customHeight="1">
      <c r="A12" s="41" t="s">
        <v>33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3" ht="57" customHeight="1">
      <c r="A13" s="23" t="s">
        <v>35</v>
      </c>
      <c r="B13" s="24">
        <f>2909154.33*1.19*3*1.04</f>
        <v>10801108.196424</v>
      </c>
      <c r="C13" s="25">
        <f>96040.57*1.011*3*1.04</f>
        <v>302942.69076239993</v>
      </c>
      <c r="D13" s="25">
        <f>35591.67*1.07*3*1.04</f>
        <v>118819.23112800001</v>
      </c>
      <c r="E13" s="25">
        <f>21155.67*1.102*3*1.04</f>
        <v>72738.270820799997</v>
      </c>
      <c r="F13" s="25">
        <v>0</v>
      </c>
      <c r="G13" s="25">
        <v>0</v>
      </c>
      <c r="H13" s="25">
        <f>23579*1.011*3*1.04</f>
        <v>74375.711279999989</v>
      </c>
      <c r="I13" s="25">
        <v>0</v>
      </c>
      <c r="J13" s="25">
        <v>0</v>
      </c>
      <c r="K13" s="25">
        <f>76054.43*1.011*3*1.04</f>
        <v>239900.00963759999</v>
      </c>
      <c r="L13" s="26">
        <f>SUM(B13:K13)</f>
        <v>11609884.1100528</v>
      </c>
    </row>
    <row r="14" spans="1:13" ht="34.5" customHeight="1">
      <c r="A14" s="43" t="s">
        <v>29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3" ht="47.25" customHeight="1">
      <c r="A15" s="23" t="s">
        <v>35</v>
      </c>
      <c r="B15" s="24">
        <f>2909154.33*1.19*3*1.15</f>
        <v>11943533.101815</v>
      </c>
      <c r="C15" s="25">
        <f>96040.57*1.011*3*1.04*1.035</f>
        <v>313545.68493908388</v>
      </c>
      <c r="D15" s="25">
        <f>35591.67*1.07*3*1.04*1.035</f>
        <v>122977.90421748</v>
      </c>
      <c r="E15" s="25">
        <f>21155.67*1.102*3*1.041*1.035</f>
        <v>75356.498867123679</v>
      </c>
      <c r="F15" s="25">
        <v>0</v>
      </c>
      <c r="G15" s="25">
        <v>0</v>
      </c>
      <c r="H15" s="25">
        <f>23579*1.011*3*1.04*1.035</f>
        <v>76978.861174799982</v>
      </c>
      <c r="I15" s="25">
        <v>0</v>
      </c>
      <c r="J15" s="25">
        <v>0</v>
      </c>
      <c r="K15" s="25">
        <f>76054.43*1.011*3*1.04*1.035</f>
        <v>248296.50997491597</v>
      </c>
      <c r="L15" s="26">
        <f>SUM(B15:K15)</f>
        <v>12780688.560988404</v>
      </c>
    </row>
    <row r="16" spans="1:13" ht="29.25" customHeight="1">
      <c r="A16" s="43" t="s">
        <v>30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63.75" customHeight="1">
      <c r="A17" s="23" t="s">
        <v>35</v>
      </c>
      <c r="B17" s="24">
        <f>2909154.33*1.19*3*1.25</f>
        <v>12982101.197625</v>
      </c>
      <c r="C17" s="25">
        <f>96040.57*1.011*3*1.04*1.035</f>
        <v>313545.68493908388</v>
      </c>
      <c r="D17" s="25">
        <f>35591.67*1.07*3*1.04*1.035</f>
        <v>122977.90421748</v>
      </c>
      <c r="E17" s="25">
        <f>21155.67*1.102*3*1.041*1.035</f>
        <v>75356.498867123679</v>
      </c>
      <c r="F17" s="25">
        <v>0</v>
      </c>
      <c r="G17" s="25">
        <v>0</v>
      </c>
      <c r="H17" s="25">
        <f>23579*1.011*3*1.04*1.035</f>
        <v>76978.861174799982</v>
      </c>
      <c r="I17" s="25">
        <v>0</v>
      </c>
      <c r="J17" s="25">
        <v>0</v>
      </c>
      <c r="K17" s="25">
        <f>76054.43*1.011*3*1.04*1.035</f>
        <v>248296.50997491597</v>
      </c>
      <c r="L17" s="26">
        <f>SUM(B17:K17)</f>
        <v>13819256.656798404</v>
      </c>
    </row>
  </sheetData>
  <mergeCells count="10">
    <mergeCell ref="A12:L12"/>
    <mergeCell ref="A9:A11"/>
    <mergeCell ref="A14:L14"/>
    <mergeCell ref="A16:L16"/>
    <mergeCell ref="G1:L1"/>
    <mergeCell ref="G2:L2"/>
    <mergeCell ref="A8:L8"/>
    <mergeCell ref="B9:D9"/>
    <mergeCell ref="E9:K9"/>
    <mergeCell ref="L9:L11"/>
  </mergeCells>
  <pageMargins left="0.2" right="0.19" top="0.47" bottom="0.74803149606299213" header="0.21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70" zoomScaleNormal="70" zoomScaleSheetLayoutView="70" workbookViewId="0"/>
  </sheetViews>
  <sheetFormatPr defaultRowHeight="15"/>
  <cols>
    <col min="1" max="1" width="42" bestFit="1" customWidth="1"/>
    <col min="2" max="2" width="28.7109375" customWidth="1"/>
    <col min="3" max="3" width="25.140625" customWidth="1"/>
    <col min="4" max="4" width="19.85546875" customWidth="1"/>
    <col min="5" max="5" width="18.140625" customWidth="1"/>
    <col min="6" max="6" width="19.28515625" customWidth="1"/>
    <col min="7" max="7" width="23.85546875" customWidth="1"/>
    <col min="8" max="8" width="19.5703125" customWidth="1"/>
    <col min="9" max="9" width="16.7109375" customWidth="1"/>
    <col min="10" max="10" width="24.42578125" customWidth="1"/>
    <col min="11" max="11" width="18" customWidth="1"/>
    <col min="12" max="12" width="20.42578125" customWidth="1"/>
  </cols>
  <sheetData>
    <row r="1" spans="1:13" ht="18.75">
      <c r="A1" s="1"/>
      <c r="B1" s="2"/>
      <c r="C1" s="2"/>
      <c r="D1" s="2"/>
      <c r="E1" s="2"/>
      <c r="F1" s="2"/>
      <c r="G1" s="36" t="s">
        <v>11</v>
      </c>
      <c r="H1" s="36"/>
      <c r="I1" s="36"/>
      <c r="J1" s="36"/>
      <c r="K1" s="36"/>
      <c r="L1" s="36"/>
    </row>
    <row r="2" spans="1:13" ht="18.75" customHeight="1">
      <c r="A2" s="1"/>
      <c r="B2" s="2"/>
      <c r="C2" s="2"/>
      <c r="D2" s="2"/>
      <c r="E2" s="2"/>
      <c r="F2" s="2"/>
      <c r="G2" s="37" t="s">
        <v>12</v>
      </c>
      <c r="H2" s="37"/>
      <c r="I2" s="37"/>
      <c r="J2" s="37"/>
      <c r="K2" s="37"/>
      <c r="L2" s="37"/>
    </row>
    <row r="3" spans="1:13" ht="18.75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2"/>
    </row>
    <row r="4" spans="1:13" ht="18.75">
      <c r="A4" s="1"/>
      <c r="B4" s="2"/>
      <c r="C4" s="2"/>
      <c r="D4" s="2"/>
      <c r="E4" s="2"/>
      <c r="F4" s="2"/>
      <c r="G4" s="4"/>
      <c r="H4" s="4"/>
      <c r="I4" s="4"/>
      <c r="J4" s="4"/>
      <c r="K4" s="6" t="s">
        <v>13</v>
      </c>
      <c r="L4" s="2"/>
    </row>
    <row r="5" spans="1:13" ht="18.7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</row>
    <row r="6" spans="1:13" ht="18.75">
      <c r="A6" s="1"/>
      <c r="B6" s="2"/>
      <c r="C6" s="2"/>
      <c r="D6" s="2"/>
      <c r="E6" s="2"/>
      <c r="F6" s="2"/>
      <c r="G6" s="3" t="s">
        <v>14</v>
      </c>
      <c r="H6" s="4"/>
      <c r="I6" s="4"/>
      <c r="J6" s="3" t="s">
        <v>15</v>
      </c>
      <c r="K6" s="3"/>
      <c r="L6" s="2"/>
    </row>
    <row r="8" spans="1:13" ht="90" customHeight="1">
      <c r="A8" s="40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5"/>
    </row>
    <row r="9" spans="1:13" ht="63" customHeight="1">
      <c r="A9" s="42" t="s">
        <v>0</v>
      </c>
      <c r="B9" s="32" t="s">
        <v>17</v>
      </c>
      <c r="C9" s="32"/>
      <c r="D9" s="32"/>
      <c r="E9" s="38" t="s">
        <v>21</v>
      </c>
      <c r="F9" s="38"/>
      <c r="G9" s="38"/>
      <c r="H9" s="38"/>
      <c r="I9" s="38"/>
      <c r="J9" s="38"/>
      <c r="K9" s="38"/>
      <c r="L9" s="39" t="s">
        <v>38</v>
      </c>
    </row>
    <row r="10" spans="1:13" ht="203.25" customHeight="1">
      <c r="A10" s="42"/>
      <c r="B10" s="14" t="s">
        <v>32</v>
      </c>
      <c r="C10" s="14" t="s">
        <v>19</v>
      </c>
      <c r="D10" s="14" t="s">
        <v>20</v>
      </c>
      <c r="E10" s="14" t="s">
        <v>22</v>
      </c>
      <c r="F10" s="14" t="s">
        <v>23</v>
      </c>
      <c r="G10" s="14" t="s">
        <v>24</v>
      </c>
      <c r="H10" s="14" t="s">
        <v>25</v>
      </c>
      <c r="I10" s="14" t="s">
        <v>26</v>
      </c>
      <c r="J10" s="14" t="s">
        <v>27</v>
      </c>
      <c r="K10" s="14" t="s">
        <v>28</v>
      </c>
      <c r="L10" s="39"/>
    </row>
    <row r="11" spans="1:13" ht="28.5" customHeight="1">
      <c r="A11" s="42"/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  <c r="J11" s="11" t="s">
        <v>9</v>
      </c>
      <c r="K11" s="11" t="s">
        <v>10</v>
      </c>
      <c r="L11" s="39"/>
    </row>
    <row r="12" spans="1:13" ht="37.5" customHeight="1">
      <c r="A12" s="47" t="s">
        <v>29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1:13" ht="50.25" customHeight="1">
      <c r="A13" s="19" t="s">
        <v>37</v>
      </c>
      <c r="B13" s="20">
        <v>252200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f>SUM(B13:K13)</f>
        <v>252200</v>
      </c>
    </row>
    <row r="14" spans="1:13" ht="29.25" customHeight="1">
      <c r="A14" s="47" t="s">
        <v>30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13" ht="43.5" customHeight="1">
      <c r="A15" s="19" t="s">
        <v>37</v>
      </c>
      <c r="B15" s="28">
        <v>262700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30">
        <v>262700</v>
      </c>
    </row>
    <row r="16" spans="1:13" ht="33" customHeight="1">
      <c r="A16" s="47" t="s">
        <v>36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</row>
    <row r="17" spans="1:12" ht="49.5" customHeight="1">
      <c r="A17" s="19" t="s">
        <v>37</v>
      </c>
      <c r="B17" s="29">
        <v>272900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31">
        <v>272900</v>
      </c>
    </row>
  </sheetData>
  <mergeCells count="10">
    <mergeCell ref="A12:L12"/>
    <mergeCell ref="A14:L14"/>
    <mergeCell ref="A16:L16"/>
    <mergeCell ref="G1:L1"/>
    <mergeCell ref="G2:L2"/>
    <mergeCell ref="A8:L8"/>
    <mergeCell ref="B9:D9"/>
    <mergeCell ref="E9:K9"/>
    <mergeCell ref="L9:L11"/>
    <mergeCell ref="A9:A11"/>
  </mergeCells>
  <pageMargins left="0.2" right="0.19" top="0.47" bottom="0.74803149606299213" header="0.21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Альбрехт 16 тем</vt:lpstr>
      <vt:lpstr>ННПЦ</vt:lpstr>
      <vt:lpstr>Спиуэк</vt:lpstr>
      <vt:lpstr>'Альбрехт 16 тем'!Заголовки_для_печати</vt:lpstr>
      <vt:lpstr>'Альбрехт 16 тем'!Область_печати</vt:lpstr>
      <vt:lpstr>ННПЦ!Область_печати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Evstigneev</dc:creator>
  <cp:lastModifiedBy>novikovaov</cp:lastModifiedBy>
  <cp:lastPrinted>2018-08-17T11:48:55Z</cp:lastPrinted>
  <dcterms:created xsi:type="dcterms:W3CDTF">2017-12-18T07:31:57Z</dcterms:created>
  <dcterms:modified xsi:type="dcterms:W3CDTF">2018-09-06T07:41:36Z</dcterms:modified>
</cp:coreProperties>
</file>