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60" windowWidth="28275" windowHeight="12015"/>
  </bookViews>
  <sheets>
    <sheet name="2015-доп. потребность" sheetId="1" r:id="rId1"/>
  </sheets>
  <definedNames>
    <definedName name="_xlnm.Print_Titles" localSheetId="0">'2015-доп. потребность'!$5:$7</definedName>
    <definedName name="_xlnm.Print_Area" localSheetId="0">'2015-доп. потребность'!$A$1:$M$72</definedName>
  </definedNames>
  <calcPr calcId="125725"/>
</workbook>
</file>

<file path=xl/calcChain.xml><?xml version="1.0" encoding="utf-8"?>
<calcChain xmlns="http://schemas.openxmlformats.org/spreadsheetml/2006/main">
  <c r="G72" i="1"/>
  <c r="H72" s="1"/>
  <c r="L72" s="1"/>
  <c r="M72" s="1"/>
  <c r="G71"/>
  <c r="H71" s="1"/>
  <c r="G70"/>
  <c r="H70" s="1"/>
  <c r="L70" s="1"/>
  <c r="M70" s="1"/>
  <c r="G69"/>
  <c r="H69" s="1"/>
  <c r="H68"/>
  <c r="L68" s="1"/>
  <c r="M68" s="1"/>
  <c r="G68"/>
  <c r="G67"/>
  <c r="H67" s="1"/>
  <c r="G66"/>
  <c r="H66" s="1"/>
  <c r="L66" s="1"/>
  <c r="M66" s="1"/>
  <c r="C65"/>
  <c r="H64"/>
  <c r="L64" s="1"/>
  <c r="M64" s="1"/>
  <c r="G64"/>
  <c r="G63"/>
  <c r="H63" s="1"/>
  <c r="G62"/>
  <c r="H62" s="1"/>
  <c r="L62" s="1"/>
  <c r="M62" s="1"/>
  <c r="C61"/>
  <c r="H60"/>
  <c r="L60" s="1"/>
  <c r="M60" s="1"/>
  <c r="M59" s="1"/>
  <c r="G60"/>
  <c r="C59"/>
  <c r="G58"/>
  <c r="H58" s="1"/>
  <c r="L58" s="1"/>
  <c r="M58" s="1"/>
  <c r="G57"/>
  <c r="H57" s="1"/>
  <c r="H56"/>
  <c r="L56" s="1"/>
  <c r="M56" s="1"/>
  <c r="G56"/>
  <c r="G55"/>
  <c r="H55" s="1"/>
  <c r="G54"/>
  <c r="H54" s="1"/>
  <c r="L54" s="1"/>
  <c r="M54" s="1"/>
  <c r="G53"/>
  <c r="H53" s="1"/>
  <c r="H52"/>
  <c r="L52" s="1"/>
  <c r="M52" s="1"/>
  <c r="G52"/>
  <c r="G51"/>
  <c r="H51" s="1"/>
  <c r="G50"/>
  <c r="H50" s="1"/>
  <c r="L50" s="1"/>
  <c r="M50" s="1"/>
  <c r="G49"/>
  <c r="H49" s="1"/>
  <c r="H48"/>
  <c r="L48" s="1"/>
  <c r="M48" s="1"/>
  <c r="G48"/>
  <c r="C47"/>
  <c r="G46"/>
  <c r="H46" s="1"/>
  <c r="L46" s="1"/>
  <c r="M46" s="1"/>
  <c r="G45"/>
  <c r="H45" s="1"/>
  <c r="C44"/>
  <c r="G43"/>
  <c r="H43" s="1"/>
  <c r="H42"/>
  <c r="L42" s="1"/>
  <c r="M42" s="1"/>
  <c r="G42"/>
  <c r="C41"/>
  <c r="G40"/>
  <c r="H40" s="1"/>
  <c r="L40" s="1"/>
  <c r="M40" s="1"/>
  <c r="G39"/>
  <c r="H39" s="1"/>
  <c r="C38"/>
  <c r="G37"/>
  <c r="H37" s="1"/>
  <c r="H36"/>
  <c r="L36" s="1"/>
  <c r="M36" s="1"/>
  <c r="G36"/>
  <c r="G35"/>
  <c r="H35" s="1"/>
  <c r="G34"/>
  <c r="H34" s="1"/>
  <c r="L34" s="1"/>
  <c r="M34" s="1"/>
  <c r="G33"/>
  <c r="H33" s="1"/>
  <c r="H32"/>
  <c r="L32" s="1"/>
  <c r="M32" s="1"/>
  <c r="G32"/>
  <c r="G31"/>
  <c r="H31" s="1"/>
  <c r="G30"/>
  <c r="H30" s="1"/>
  <c r="L30" s="1"/>
  <c r="M30" s="1"/>
  <c r="G29"/>
  <c r="H29" s="1"/>
  <c r="C28"/>
  <c r="G27"/>
  <c r="H27" s="1"/>
  <c r="H26"/>
  <c r="L26" s="1"/>
  <c r="M26" s="1"/>
  <c r="G26"/>
  <c r="G25"/>
  <c r="H25" s="1"/>
  <c r="G24"/>
  <c r="H24" s="1"/>
  <c r="L24" s="1"/>
  <c r="M24" s="1"/>
  <c r="G23"/>
  <c r="H23" s="1"/>
  <c r="H22"/>
  <c r="L22" s="1"/>
  <c r="M22" s="1"/>
  <c r="G22"/>
  <c r="G21"/>
  <c r="H21" s="1"/>
  <c r="G20"/>
  <c r="H20" s="1"/>
  <c r="L20" s="1"/>
  <c r="M20" s="1"/>
  <c r="G19"/>
  <c r="H19" s="1"/>
  <c r="H18"/>
  <c r="G18"/>
  <c r="G17"/>
  <c r="H17" s="1"/>
  <c r="G16"/>
  <c r="H16" s="1"/>
  <c r="L16" s="1"/>
  <c r="M16" s="1"/>
  <c r="G15"/>
  <c r="H15" s="1"/>
  <c r="H14"/>
  <c r="G14"/>
  <c r="G13"/>
  <c r="H13" s="1"/>
  <c r="G12"/>
  <c r="H12" s="1"/>
  <c r="L12" s="1"/>
  <c r="M12" s="1"/>
  <c r="C11"/>
  <c r="D9"/>
  <c r="C9"/>
  <c r="L15" l="1"/>
  <c r="M15" s="1"/>
  <c r="I15"/>
  <c r="K15" s="1"/>
  <c r="L23"/>
  <c r="M23" s="1"/>
  <c r="I23"/>
  <c r="K23" s="1"/>
  <c r="L27"/>
  <c r="M27" s="1"/>
  <c r="I27"/>
  <c r="K27" s="1"/>
  <c r="L29"/>
  <c r="M29" s="1"/>
  <c r="I29"/>
  <c r="L33"/>
  <c r="M33" s="1"/>
  <c r="I33"/>
  <c r="K33" s="1"/>
  <c r="L37"/>
  <c r="M37" s="1"/>
  <c r="I37"/>
  <c r="K37" s="1"/>
  <c r="L43"/>
  <c r="M43" s="1"/>
  <c r="M41" s="1"/>
  <c r="I43"/>
  <c r="K43" s="1"/>
  <c r="L45"/>
  <c r="M45" s="1"/>
  <c r="M44" s="1"/>
  <c r="I45"/>
  <c r="L49"/>
  <c r="M49" s="1"/>
  <c r="I49"/>
  <c r="K49" s="1"/>
  <c r="L53"/>
  <c r="M53" s="1"/>
  <c r="I53"/>
  <c r="K53" s="1"/>
  <c r="L57"/>
  <c r="M57" s="1"/>
  <c r="I57"/>
  <c r="K57" s="1"/>
  <c r="L69"/>
  <c r="M69" s="1"/>
  <c r="I69"/>
  <c r="K69" s="1"/>
  <c r="L13"/>
  <c r="M13" s="1"/>
  <c r="I13"/>
  <c r="K13" s="1"/>
  <c r="L17"/>
  <c r="M17" s="1"/>
  <c r="I17"/>
  <c r="K17" s="1"/>
  <c r="L21"/>
  <c r="M21" s="1"/>
  <c r="I21"/>
  <c r="K21" s="1"/>
  <c r="L25"/>
  <c r="M25" s="1"/>
  <c r="I25"/>
  <c r="K25" s="1"/>
  <c r="L31"/>
  <c r="M31" s="1"/>
  <c r="I31"/>
  <c r="K31" s="1"/>
  <c r="L35"/>
  <c r="M35" s="1"/>
  <c r="I35"/>
  <c r="K35" s="1"/>
  <c r="L51"/>
  <c r="M51" s="1"/>
  <c r="I51"/>
  <c r="K51" s="1"/>
  <c r="L55"/>
  <c r="M55" s="1"/>
  <c r="I55"/>
  <c r="K55" s="1"/>
  <c r="L63"/>
  <c r="M63" s="1"/>
  <c r="M61" s="1"/>
  <c r="I63"/>
  <c r="K63" s="1"/>
  <c r="L67"/>
  <c r="M67" s="1"/>
  <c r="I67"/>
  <c r="K67" s="1"/>
  <c r="L71"/>
  <c r="M71" s="1"/>
  <c r="M65" s="1"/>
  <c r="I71"/>
  <c r="K71" s="1"/>
  <c r="M47"/>
  <c r="L19"/>
  <c r="M19" s="1"/>
  <c r="I19"/>
  <c r="K19" s="1"/>
  <c r="L39"/>
  <c r="M39" s="1"/>
  <c r="M38" s="1"/>
  <c r="I39"/>
  <c r="I14"/>
  <c r="K14" s="1"/>
  <c r="L14"/>
  <c r="M14" s="1"/>
  <c r="I18"/>
  <c r="K18" s="1"/>
  <c r="L18"/>
  <c r="M18" s="1"/>
  <c r="I12"/>
  <c r="I16"/>
  <c r="K16" s="1"/>
  <c r="I20"/>
  <c r="K20" s="1"/>
  <c r="I22"/>
  <c r="K22" s="1"/>
  <c r="I24"/>
  <c r="K24" s="1"/>
  <c r="I26"/>
  <c r="K26" s="1"/>
  <c r="I30"/>
  <c r="K30" s="1"/>
  <c r="I32"/>
  <c r="K32" s="1"/>
  <c r="I34"/>
  <c r="K34" s="1"/>
  <c r="I36"/>
  <c r="K36" s="1"/>
  <c r="I40"/>
  <c r="K40" s="1"/>
  <c r="I42"/>
  <c r="I46"/>
  <c r="K46" s="1"/>
  <c r="I48"/>
  <c r="I50"/>
  <c r="K50" s="1"/>
  <c r="I52"/>
  <c r="K52" s="1"/>
  <c r="I54"/>
  <c r="K54" s="1"/>
  <c r="I56"/>
  <c r="K56" s="1"/>
  <c r="I58"/>
  <c r="K58" s="1"/>
  <c r="I60"/>
  <c r="I62"/>
  <c r="I64"/>
  <c r="K64" s="1"/>
  <c r="I66"/>
  <c r="I68"/>
  <c r="K68" s="1"/>
  <c r="I70"/>
  <c r="K70" s="1"/>
  <c r="I72"/>
  <c r="K72" s="1"/>
  <c r="M11" l="1"/>
  <c r="M9" s="1"/>
  <c r="I47"/>
  <c r="K48"/>
  <c r="K47" s="1"/>
  <c r="K39"/>
  <c r="K38" s="1"/>
  <c r="I38"/>
  <c r="K29"/>
  <c r="K28" s="1"/>
  <c r="I28"/>
  <c r="I65"/>
  <c r="K66"/>
  <c r="K65" s="1"/>
  <c r="I61"/>
  <c r="K62"/>
  <c r="K61" s="1"/>
  <c r="I11"/>
  <c r="K12"/>
  <c r="K11" s="1"/>
  <c r="M28"/>
  <c r="I59"/>
  <c r="K60"/>
  <c r="K59" s="1"/>
  <c r="I41"/>
  <c r="K42"/>
  <c r="K41" s="1"/>
  <c r="K45"/>
  <c r="K44" s="1"/>
  <c r="I44"/>
  <c r="I9" l="1"/>
  <c r="K9" s="1"/>
</calcChain>
</file>

<file path=xl/sharedStrings.xml><?xml version="1.0" encoding="utf-8"?>
<sst xmlns="http://schemas.openxmlformats.org/spreadsheetml/2006/main" count="78" uniqueCount="78">
  <si>
    <t>Расчет потребности в субсидии из федерального бюджета на софинансирование расходных обязательств, возникающих при назначении нуждающимся в поддержке семьям ежемесячной денежной выплаты, предусмотренной  пунктом 2 Указа Президента Российской Федерации от 7 мая 2012 г. № 606  «О мерах по реализации демографической политики Российской Федерации», 
на 2015 год</t>
  </si>
  <si>
    <t>№</t>
  </si>
  <si>
    <t>Наименование субъекта Российской Федерации</t>
  </si>
  <si>
    <t>Чi - 
Среднемесячная прогнозная численность детей, на которых предусмотрено предоставление ежемесячной денежной выплаты, с учетом периода выплаты (чел.)</t>
  </si>
  <si>
    <t>Рi -
Размер ежемесячной денежной выплаты (рублей)</t>
  </si>
  <si>
    <t>Уср -
Средний уровень софинансиро-вания расходного обязательства субъекта РФ</t>
  </si>
  <si>
    <t xml:space="preserve">РБОi - Уровень расчетной бюджетной обеспеченности субъекта РФ </t>
  </si>
  <si>
    <t xml:space="preserve"> Уi -
Уровень софинанси-рования          </t>
  </si>
  <si>
    <t xml:space="preserve"> Уi -
Уточненный уровень софинансирования </t>
  </si>
  <si>
    <t>Сi - Размер субсидии
 (тыс. рублей)
Сi=Чi х Рi x Уi х 12</t>
  </si>
  <si>
    <t>Размер субсидии по распоряжению Правительства Российской Федерации № 2640-р</t>
  </si>
  <si>
    <t>Уровень финансирования субъекта Российской Федерации</t>
  </si>
  <si>
    <t>Объем средств субъекта Российской Федерации               (тыс. рублей)</t>
  </si>
  <si>
    <t>Итого по Российской Федерации: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</si>
  <si>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</si>
  <si>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</si>
  <si>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</si>
  <si>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</si>
  <si>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</si>
  <si>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</si>
  <si>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</si>
  <si>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</si>
  <si>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</si>
  <si>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</si>
  <si>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</si>
  <si>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</si>
  <si>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</si>
  <si>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</si>
  <si>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</si>
  <si>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</si>
  <si>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</si>
  <si>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</si>
  <si>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</si>
  <si>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</si>
  <si>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</si>
  <si>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</si>
  <si>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</si>
  <si>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</si>
  <si>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</si>
  <si>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</si>
  <si>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</si>
  <si>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Северо-Кавказский федеральный округ</t>
  </si>
  <si>
    <t>Карачаево-Черкесская Республика</t>
  </si>
  <si>
    <t>Ставропольский край</t>
  </si>
  <si>
    <t>Южный федеральный округ</t>
  </si>
  <si>
    <t>Волгоградская область</t>
  </si>
  <si>
    <t>Ростовская область</t>
  </si>
  <si>
    <t>Крымский федеральный округ</t>
  </si>
  <si>
    <t>Республика Крым</t>
  </si>
  <si>
    <t>г. Севастополь</t>
  </si>
  <si>
    <t>Приволжский федеральный округ</t>
  </si>
  <si>
    <t>Республика Марий Эл</t>
  </si>
  <si>
    <t>Республика Мордовия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</si>
  <si>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</si>
  <si>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</si>
  <si>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</si>
  <si>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</si>
  <si>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</si>
  <si>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</si>
  <si>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</si>
  <si>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</si>
  <si>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</si>
  <si>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</si>
  <si>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</si>
  <si>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Сибирский федеральный округ</t>
  </si>
  <si>
    <t>Алтайский край</t>
  </si>
  <si>
    <t>Кемеровская область</t>
  </si>
  <si>
    <t>Омская область</t>
  </si>
  <si>
    <t>Дальневосточный федеральный округ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</si>
  <si>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</si>
  <si>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</si>
  <si>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</si>
  <si>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</si>
  <si>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</si>
  <si>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</si>
  <si>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а.о.</t>
  </si>
  <si>
    <t xml:space="preserve"> Внесение в соглашение изменений, предусматривающих ухудшение значения показателя результативности использования субсидии, не допускается в течение всего периода действия соглашения, за исключением случаев, если выполнение условий предоставления субсидии оказалось невозможным вследствие обстоятельств непреодолимой силы, а также в случае существенного (более чем на 20 процентов) сокращения размера субсидии.</t>
  </si>
  <si>
    <t>Объем дополнительных средств федерального бюджета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</si>
</sst>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#,##0.0"/>
    <numFmt numFmtId="165" formatCode="0.000"/>
    <numFmt numFmtId="166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4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Arial Cyr"/>
      <charset val="204"/>
    </font>
    <font>
      <b/>
      <sz val="11"/>
      <name val="Times New Roman"/>
      <family val="1"/>
      <charset val="204"/>
    </font>
    <font>
      <sz val="10"/>
      <name val="Helv"/>
      <charset val="204"/>
    </font>
    <font>
      <sz val="11"/>
      <color rgb="FF00000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Arial Cyr"/>
      <charset val="204"/>
    </font>
    <font>
      <sz val="14"/>
      <color theme="0"/>
      <name val="Arial Cyr"/>
      <charset val="204"/>
    </font>
    <font>
      <sz val="14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1" fillId="0" borderId="0"/>
    <xf numFmtId="0" fontId="13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5" fillId="3" borderId="0" xfId="2" applyFont="1" applyFill="1"/>
    <xf numFmtId="0" fontId="6" fillId="3" borderId="0" xfId="2" applyNumberFormat="1" applyFont="1" applyFill="1" applyAlignment="1"/>
    <xf numFmtId="0" fontId="6" fillId="3" borderId="0" xfId="2" applyNumberFormat="1" applyFont="1" applyFill="1" applyAlignment="1">
      <alignment horizontal="center" wrapText="1"/>
    </xf>
    <xf numFmtId="0" fontId="1" fillId="3" borderId="0" xfId="2" applyFill="1"/>
    <xf numFmtId="0" fontId="1" fillId="3" borderId="0" xfId="2" applyFill="1" applyBorder="1"/>
    <xf numFmtId="0" fontId="10" fillId="3" borderId="0" xfId="2" applyFont="1" applyFill="1" applyBorder="1"/>
    <xf numFmtId="0" fontId="10" fillId="3" borderId="0" xfId="2" applyFont="1" applyFill="1" applyBorder="1" applyAlignment="1">
      <alignment wrapText="1"/>
    </xf>
    <xf numFmtId="164" fontId="9" fillId="3" borderId="0" xfId="2" applyNumberFormat="1" applyFont="1" applyFill="1" applyBorder="1" applyAlignment="1">
      <alignment horizontal="center"/>
    </xf>
    <xf numFmtId="0" fontId="9" fillId="3" borderId="3" xfId="2" applyNumberFormat="1" applyFont="1" applyFill="1" applyBorder="1" applyAlignment="1">
      <alignment horizontal="center"/>
    </xf>
    <xf numFmtId="0" fontId="9" fillId="3" borderId="4" xfId="2" applyNumberFormat="1" applyFont="1" applyFill="1" applyBorder="1" applyAlignment="1">
      <alignment horizontal="center" vertical="top" wrapText="1"/>
    </xf>
    <xf numFmtId="0" fontId="11" fillId="3" borderId="0" xfId="2" applyNumberFormat="1" applyFont="1" applyFill="1" applyBorder="1" applyAlignment="1"/>
    <xf numFmtId="0" fontId="11" fillId="3" borderId="0" xfId="2" applyNumberFormat="1" applyFont="1" applyFill="1" applyAlignment="1"/>
    <xf numFmtId="1" fontId="9" fillId="3" borderId="4" xfId="2" applyNumberFormat="1" applyFont="1" applyFill="1" applyBorder="1" applyAlignment="1">
      <alignment horizontal="center" vertical="top" wrapText="1"/>
    </xf>
    <xf numFmtId="2" fontId="9" fillId="3" borderId="4" xfId="2" applyNumberFormat="1" applyFont="1" applyFill="1" applyBorder="1" applyAlignment="1">
      <alignment horizontal="center" vertical="top" wrapText="1"/>
    </xf>
    <xf numFmtId="0" fontId="10" fillId="3" borderId="5" xfId="2" applyFont="1" applyFill="1" applyBorder="1"/>
    <xf numFmtId="0" fontId="12" fillId="3" borderId="5" xfId="2" applyFont="1" applyFill="1" applyBorder="1" applyAlignment="1">
      <alignment horizontal="center" wrapText="1"/>
    </xf>
    <xf numFmtId="3" fontId="12" fillId="3" borderId="5" xfId="2" applyNumberFormat="1" applyFont="1" applyFill="1" applyBorder="1" applyAlignment="1">
      <alignment horizontal="center" wrapText="1"/>
    </xf>
    <xf numFmtId="4" fontId="12" fillId="3" borderId="5" xfId="2" applyNumberFormat="1" applyFont="1" applyFill="1" applyBorder="1" applyAlignment="1">
      <alignment horizontal="center" wrapText="1"/>
    </xf>
    <xf numFmtId="2" fontId="12" fillId="3" borderId="5" xfId="2" applyNumberFormat="1" applyFont="1" applyFill="1" applyBorder="1" applyAlignment="1">
      <alignment horizontal="center" wrapText="1"/>
    </xf>
    <xf numFmtId="165" fontId="12" fillId="3" borderId="5" xfId="2" applyNumberFormat="1" applyFont="1" applyFill="1" applyBorder="1" applyAlignment="1">
      <alignment horizontal="center" wrapText="1"/>
    </xf>
    <xf numFmtId="4" fontId="12" fillId="3" borderId="5" xfId="2" applyNumberFormat="1" applyFont="1" applyFill="1" applyBorder="1" applyAlignment="1">
      <alignment horizontal="center"/>
    </xf>
    <xf numFmtId="3" fontId="9" fillId="3" borderId="5" xfId="2" applyNumberFormat="1" applyFont="1" applyFill="1" applyBorder="1" applyAlignment="1">
      <alignment horizontal="center" vertical="top" wrapText="1"/>
    </xf>
    <xf numFmtId="4" fontId="9" fillId="3" borderId="5" xfId="2" applyNumberFormat="1" applyFont="1" applyFill="1" applyBorder="1" applyAlignment="1">
      <alignment horizontal="center" wrapText="1"/>
    </xf>
    <xf numFmtId="2" fontId="9" fillId="3" borderId="5" xfId="2" applyNumberFormat="1" applyFont="1" applyFill="1" applyBorder="1" applyAlignment="1">
      <alignment horizontal="center" wrapText="1"/>
    </xf>
    <xf numFmtId="3" fontId="12" fillId="3" borderId="5" xfId="2" applyNumberFormat="1" applyFont="1" applyFill="1" applyBorder="1" applyAlignment="1">
      <alignment horizontal="center"/>
    </xf>
    <xf numFmtId="4" fontId="9" fillId="3" borderId="5" xfId="2" applyNumberFormat="1" applyFont="1" applyFill="1" applyBorder="1" applyAlignment="1">
      <alignment horizontal="center"/>
    </xf>
    <xf numFmtId="2" fontId="12" fillId="3" borderId="5" xfId="2" applyNumberFormat="1" applyFont="1" applyFill="1" applyBorder="1" applyAlignment="1">
      <alignment horizontal="center"/>
    </xf>
    <xf numFmtId="165" fontId="12" fillId="3" borderId="5" xfId="2" applyNumberFormat="1" applyFont="1" applyFill="1" applyBorder="1" applyAlignment="1">
      <alignment horizontal="center"/>
    </xf>
    <xf numFmtId="0" fontId="9" fillId="3" borderId="5" xfId="2" applyFont="1" applyFill="1" applyBorder="1" applyAlignment="1">
      <alignment horizontal="center"/>
    </xf>
    <xf numFmtId="0" fontId="14" fillId="3" borderId="5" xfId="3" applyFont="1" applyFill="1" applyBorder="1" applyAlignment="1">
      <alignment wrapText="1"/>
    </xf>
    <xf numFmtId="3" fontId="9" fillId="3" borderId="5" xfId="2" applyNumberFormat="1" applyFont="1" applyFill="1" applyBorder="1" applyAlignment="1">
      <alignment horizontal="center"/>
    </xf>
    <xf numFmtId="165" fontId="9" fillId="3" borderId="5" xfId="2" applyNumberFormat="1" applyFont="1" applyFill="1" applyBorder="1" applyAlignment="1">
      <alignment horizontal="center"/>
    </xf>
    <xf numFmtId="166" fontId="9" fillId="3" borderId="5" xfId="2" applyNumberFormat="1" applyFont="1" applyFill="1" applyBorder="1" applyAlignment="1">
      <alignment horizontal="center"/>
    </xf>
    <xf numFmtId="164" fontId="9" fillId="3" borderId="5" xfId="2" applyNumberFormat="1" applyFont="1" applyFill="1" applyBorder="1" applyAlignment="1">
      <alignment horizontal="center"/>
    </xf>
    <xf numFmtId="0" fontId="9" fillId="3" borderId="5" xfId="2" applyNumberFormat="1" applyFont="1" applyFill="1" applyBorder="1" applyAlignment="1">
      <alignment horizontal="center"/>
    </xf>
    <xf numFmtId="4" fontId="12" fillId="3" borderId="5" xfId="4" applyNumberFormat="1" applyFont="1" applyFill="1" applyBorder="1" applyAlignment="1">
      <alignment horizontal="center"/>
    </xf>
    <xf numFmtId="0" fontId="6" fillId="3" borderId="0" xfId="2" applyNumberFormat="1" applyFont="1" applyFill="1" applyAlignment="1">
      <alignment horizontal="center"/>
    </xf>
    <xf numFmtId="0" fontId="2" fillId="3" borderId="0" xfId="1" applyFill="1"/>
    <xf numFmtId="3" fontId="9" fillId="3" borderId="5" xfId="0" applyNumberFormat="1" applyFont="1" applyFill="1" applyBorder="1" applyAlignment="1">
      <alignment horizontal="center"/>
    </xf>
    <xf numFmtId="4" fontId="9" fillId="3" borderId="5" xfId="0" applyNumberFormat="1" applyFont="1" applyFill="1" applyBorder="1" applyAlignment="1">
      <alignment horizontal="center"/>
    </xf>
    <xf numFmtId="0" fontId="15" fillId="3" borderId="0" xfId="2" applyFont="1" applyFill="1" applyAlignment="1">
      <alignment horizontal="center" vertical="top" wrapText="1"/>
    </xf>
    <xf numFmtId="4" fontId="16" fillId="3" borderId="0" xfId="2" applyNumberFormat="1" applyFont="1" applyFill="1" applyAlignment="1">
      <alignment horizontal="center"/>
    </xf>
    <xf numFmtId="0" fontId="4" fillId="3" borderId="0" xfId="2" applyFont="1" applyFill="1"/>
    <xf numFmtId="0" fontId="17" fillId="3" borderId="0" xfId="2" applyFont="1" applyFill="1"/>
    <xf numFmtId="0" fontId="18" fillId="3" borderId="0" xfId="2" applyNumberFormat="1" applyFont="1" applyFill="1" applyAlignment="1">
      <alignment vertical="top" wrapText="1"/>
    </xf>
    <xf numFmtId="0" fontId="19" fillId="3" borderId="0" xfId="2" applyNumberFormat="1" applyFont="1" applyFill="1" applyAlignment="1">
      <alignment horizontal="center"/>
    </xf>
    <xf numFmtId="0" fontId="16" fillId="3" borderId="0" xfId="2" applyNumberFormat="1" applyFont="1" applyFill="1" applyAlignment="1">
      <alignment horizontal="right"/>
    </xf>
    <xf numFmtId="4" fontId="16" fillId="3" borderId="0" xfId="2" applyNumberFormat="1" applyFont="1" applyFill="1" applyAlignment="1"/>
    <xf numFmtId="0" fontId="9" fillId="3" borderId="1" xfId="2" applyNumberFormat="1" applyFont="1" applyFill="1" applyBorder="1" applyAlignment="1">
      <alignment horizontal="center" vertical="top" wrapText="1"/>
    </xf>
    <xf numFmtId="0" fontId="9" fillId="3" borderId="2" xfId="2" applyNumberFormat="1" applyFont="1" applyFill="1" applyBorder="1" applyAlignment="1">
      <alignment horizontal="center" vertical="top" wrapText="1"/>
    </xf>
    <xf numFmtId="0" fontId="3" fillId="3" borderId="0" xfId="2" applyFont="1" applyFill="1" applyAlignment="1">
      <alignment horizontal="center" wrapText="1"/>
    </xf>
    <xf numFmtId="0" fontId="7" fillId="3" borderId="0" xfId="2" applyFont="1" applyFill="1" applyAlignment="1">
      <alignment horizontal="center" vertical="top" wrapText="1"/>
    </xf>
    <xf numFmtId="0" fontId="8" fillId="3" borderId="1" xfId="2" applyFont="1" applyFill="1" applyBorder="1" applyAlignment="1">
      <alignment horizontal="center" vertical="center"/>
    </xf>
    <xf numFmtId="0" fontId="8" fillId="3" borderId="2" xfId="2" applyFont="1" applyFill="1" applyBorder="1" applyAlignment="1">
      <alignment horizontal="center" vertical="center"/>
    </xf>
    <xf numFmtId="0" fontId="8" fillId="3" borderId="1" xfId="2" applyNumberFormat="1" applyFont="1" applyFill="1" applyBorder="1" applyAlignment="1">
      <alignment horizontal="center" vertical="center" wrapText="1"/>
    </xf>
    <xf numFmtId="0" fontId="8" fillId="3" borderId="3" xfId="2" applyNumberFormat="1" applyFont="1" applyFill="1" applyBorder="1" applyAlignment="1">
      <alignment horizontal="center" vertical="center" wrapText="1"/>
    </xf>
    <xf numFmtId="0" fontId="9" fillId="3" borderId="3" xfId="2" applyNumberFormat="1" applyFont="1" applyFill="1" applyBorder="1" applyAlignment="1">
      <alignment horizontal="center" vertical="top" wrapText="1"/>
    </xf>
  </cellXfs>
  <cellStyles count="5">
    <cellStyle name="Обычный" xfId="0" builtinId="0"/>
    <cellStyle name="Обычный 2" xfId="2"/>
    <cellStyle name="Стиль 1" xfId="3"/>
    <cellStyle name="Финансовый 2" xfId="4"/>
    <cellStyle name="Хороший" xfId="1" builtinId="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1"/>
  <sheetViews>
    <sheetView tabSelected="1" zoomScaleNormal="100" zoomScaleSheetLayoutView="100" workbookViewId="0">
      <pane xSplit="2" ySplit="7" topLeftCell="C8" activePane="bottomRight" state="frozen"/>
      <selection pane="topRight" activeCell="C1" sqref="C1"/>
      <selection pane="bottomLeft" activeCell="A7" sqref="A7"/>
      <selection pane="bottomRight" activeCell="P17" sqref="P17"/>
    </sheetView>
  </sheetViews>
  <sheetFormatPr defaultRowHeight="18"/>
  <cols>
    <col min="1" max="1" width="3.28515625" style="4" customWidth="1"/>
    <col min="2" max="2" width="28.5703125" style="2" customWidth="1"/>
    <col min="3" max="3" width="18.85546875" style="2" customWidth="1"/>
    <col min="4" max="4" width="13.42578125" style="2" customWidth="1"/>
    <col min="5" max="5" width="13.140625" style="2" customWidth="1"/>
    <col min="6" max="6" width="13.5703125" style="2" customWidth="1"/>
    <col min="7" max="7" width="12.5703125" style="2" customWidth="1"/>
    <col min="8" max="8" width="12.140625" style="2" customWidth="1"/>
    <col min="9" max="9" width="18.85546875" style="2" customWidth="1"/>
    <col min="10" max="10" width="17" style="2" customWidth="1"/>
    <col min="11" max="11" width="18.85546875" style="2" customWidth="1"/>
    <col min="12" max="12" width="12.42578125" style="4" customWidth="1"/>
    <col min="13" max="14" width="17.5703125" style="4" customWidth="1"/>
    <col min="15" max="15" width="10.5703125" style="4" bestFit="1" customWidth="1"/>
    <col min="16" max="16384" width="9.140625" style="4"/>
  </cols>
  <sheetData>
    <row r="1" spans="1:16" ht="12.75" customHeight="1">
      <c r="A1" s="1"/>
      <c r="H1" s="3"/>
      <c r="I1" s="3"/>
      <c r="J1" s="3"/>
      <c r="K1" s="3"/>
    </row>
    <row r="2" spans="1:16" ht="63" customHeight="1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6" s="43" customFormat="1" ht="12.75" customHeight="1">
      <c r="A3" s="41"/>
      <c r="B3" s="41"/>
      <c r="C3" s="41"/>
      <c r="D3" s="41"/>
      <c r="E3" s="41"/>
      <c r="F3" s="41"/>
      <c r="G3" s="41"/>
      <c r="H3" s="41"/>
      <c r="I3" s="41"/>
      <c r="J3" s="42"/>
      <c r="K3" s="42"/>
      <c r="L3" s="42"/>
      <c r="M3" s="41"/>
    </row>
    <row r="4" spans="1:16" s="43" customFormat="1" ht="13.5" customHeight="1">
      <c r="A4" s="44"/>
      <c r="B4" s="45"/>
      <c r="C4" s="46"/>
      <c r="D4" s="46"/>
      <c r="E4" s="46"/>
      <c r="F4" s="46"/>
      <c r="G4" s="46"/>
      <c r="H4" s="47"/>
      <c r="I4" s="48"/>
      <c r="J4" s="48"/>
      <c r="K4" s="48"/>
      <c r="L4" s="48"/>
      <c r="M4" s="48"/>
    </row>
    <row r="5" spans="1:16" ht="40.5" customHeight="1">
      <c r="A5" s="53" t="s">
        <v>1</v>
      </c>
      <c r="B5" s="55" t="s">
        <v>2</v>
      </c>
      <c r="C5" s="49" t="s">
        <v>3</v>
      </c>
      <c r="D5" s="49" t="s">
        <v>4</v>
      </c>
      <c r="E5" s="49" t="s">
        <v>5</v>
      </c>
      <c r="F5" s="49" t="s">
        <v>6</v>
      </c>
      <c r="G5" s="49" t="s">
        <v>7</v>
      </c>
      <c r="H5" s="49" t="s">
        <v>8</v>
      </c>
      <c r="I5" s="49" t="s">
        <v>9</v>
      </c>
      <c r="J5" s="49" t="s">
        <v>10</v>
      </c>
      <c r="K5" s="49" t="s">
        <v>77</v>
      </c>
      <c r="L5" s="49" t="s">
        <v>11</v>
      </c>
      <c r="M5" s="49" t="s">
        <v>12</v>
      </c>
      <c r="N5" s="5"/>
      <c r="O5" s="6"/>
      <c r="P5" s="5"/>
    </row>
    <row r="6" spans="1:16" ht="126.75" customHeight="1">
      <c r="A6" s="54"/>
      <c r="B6" s="56"/>
      <c r="C6" s="57"/>
      <c r="D6" s="57"/>
      <c r="E6" s="50"/>
      <c r="F6" s="57"/>
      <c r="G6" s="57"/>
      <c r="H6" s="50"/>
      <c r="I6" s="50"/>
      <c r="J6" s="50"/>
      <c r="K6" s="50"/>
      <c r="L6" s="50"/>
      <c r="M6" s="50"/>
      <c r="N6" s="7"/>
      <c r="O6" s="8"/>
      <c r="P6" s="5"/>
    </row>
    <row r="7" spans="1:16" s="12" customFormat="1" ht="13.5" customHeigh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6"/>
      <c r="O7" s="8"/>
      <c r="P7" s="11"/>
    </row>
    <row r="8" spans="1:16" s="12" customFormat="1" ht="6.75" customHeight="1">
      <c r="A8" s="9"/>
      <c r="B8" s="10"/>
      <c r="C8" s="13"/>
      <c r="D8" s="14"/>
      <c r="E8" s="14"/>
      <c r="F8" s="14"/>
      <c r="G8" s="14"/>
      <c r="H8" s="14"/>
      <c r="I8" s="14"/>
      <c r="J8" s="14"/>
      <c r="K8" s="14"/>
      <c r="L8" s="14"/>
      <c r="M8" s="14"/>
    </row>
    <row r="9" spans="1:16" ht="33.75" customHeight="1">
      <c r="A9" s="15"/>
      <c r="B9" s="16" t="s">
        <v>13</v>
      </c>
      <c r="C9" s="17">
        <f>C11+C28+C38+C41+C44+C47+C59+C61+C65</f>
        <v>248965</v>
      </c>
      <c r="D9" s="18">
        <f>AVERAGE(D12:D72)</f>
        <v>8603.1286792452829</v>
      </c>
      <c r="E9" s="19"/>
      <c r="F9" s="20"/>
      <c r="G9" s="20"/>
      <c r="H9" s="20"/>
      <c r="I9" s="21">
        <f>I11+I28+I38+I41+I44+I47+I59+I61+I65</f>
        <v>13686882.5</v>
      </c>
      <c r="J9" s="21">
        <v>12866550.4</v>
      </c>
      <c r="K9" s="21">
        <f>I9-J9</f>
        <v>820332.09999999963</v>
      </c>
      <c r="L9" s="21"/>
      <c r="M9" s="21">
        <f>M11+M28+M38+M41+M44+M47+M59+M61+M65</f>
        <v>10492482.100000001</v>
      </c>
    </row>
    <row r="10" spans="1:16" ht="6.75" customHeight="1">
      <c r="A10" s="15"/>
      <c r="B10" s="15"/>
      <c r="C10" s="22"/>
      <c r="D10" s="23"/>
      <c r="E10" s="24"/>
      <c r="F10" s="24"/>
      <c r="G10" s="24"/>
      <c r="H10" s="24"/>
      <c r="I10" s="23"/>
      <c r="J10" s="23"/>
      <c r="K10" s="23"/>
      <c r="L10" s="23"/>
      <c r="M10" s="23"/>
    </row>
    <row r="11" spans="1:16" ht="31.5" customHeight="1">
      <c r="A11" s="15"/>
      <c r="B11" s="16" t="s">
        <v>14</v>
      </c>
      <c r="C11" s="25">
        <f>SUM(C12:C27)</f>
        <v>59936</v>
      </c>
      <c r="D11" s="26"/>
      <c r="E11" s="27"/>
      <c r="F11" s="28"/>
      <c r="G11" s="28"/>
      <c r="H11" s="28"/>
      <c r="I11" s="21">
        <f>SUM(I12:I27)</f>
        <v>3045810.4</v>
      </c>
      <c r="J11" s="21">
        <v>2808883.4000000004</v>
      </c>
      <c r="K11" s="21">
        <f>SUM(K12:K27)</f>
        <v>236927.00000000003</v>
      </c>
      <c r="L11" s="21"/>
      <c r="M11" s="21">
        <f>SUM(M12:M27)</f>
        <v>2523107.6</v>
      </c>
    </row>
    <row r="12" spans="1:16" ht="15">
      <c r="A12" s="29">
        <v>1</v>
      </c>
      <c r="B12" s="30" t="s">
        <v>15</v>
      </c>
      <c r="C12" s="31">
        <v>4888</v>
      </c>
      <c r="D12" s="26">
        <v>8032</v>
      </c>
      <c r="E12" s="32">
        <v>0.45</v>
      </c>
      <c r="F12" s="32">
        <v>0.93899999999999995</v>
      </c>
      <c r="G12" s="32">
        <f t="shared" ref="G12:G72" si="0">ROUND(E12/F12,3)</f>
        <v>0.47899999999999998</v>
      </c>
      <c r="H12" s="33">
        <f>IF(G12&lt;=0.74,G12,0.74)</f>
        <v>0.47899999999999998</v>
      </c>
      <c r="I12" s="34">
        <f t="shared" ref="I12:I27" si="1">ROUND(C12*D12*H12*12/1000,1)</f>
        <v>225668.9</v>
      </c>
      <c r="J12" s="34">
        <v>221530</v>
      </c>
      <c r="K12" s="34">
        <f>I12-J12</f>
        <v>4138.8999999999942</v>
      </c>
      <c r="L12" s="33">
        <f>1-H12</f>
        <v>0.52100000000000002</v>
      </c>
      <c r="M12" s="34">
        <f>ROUND(C12*D12*L12*12/1000,1)</f>
        <v>245456.1</v>
      </c>
    </row>
    <row r="13" spans="1:16" ht="15">
      <c r="A13" s="29">
        <v>2</v>
      </c>
      <c r="B13" s="30" t="s">
        <v>16</v>
      </c>
      <c r="C13" s="31">
        <v>3408</v>
      </c>
      <c r="D13" s="26">
        <v>7135</v>
      </c>
      <c r="E13" s="32">
        <v>0.45</v>
      </c>
      <c r="F13" s="32">
        <v>0.66200000000000003</v>
      </c>
      <c r="G13" s="32">
        <f t="shared" si="0"/>
        <v>0.68</v>
      </c>
      <c r="H13" s="33">
        <f t="shared" ref="H13:H72" si="2">IF(G13&lt;=0.74,G13,0.74)</f>
        <v>0.68</v>
      </c>
      <c r="I13" s="34">
        <f t="shared" si="1"/>
        <v>198419.20000000001</v>
      </c>
      <c r="J13" s="34">
        <v>192422.39999999999</v>
      </c>
      <c r="K13" s="34">
        <f t="shared" ref="K13:K72" si="3">I13-J13</f>
        <v>5996.8000000000175</v>
      </c>
      <c r="L13" s="33">
        <f t="shared" ref="L13:L72" si="4">1-H13</f>
        <v>0.31999999999999995</v>
      </c>
      <c r="M13" s="34">
        <f>ROUND(C13*D13*L13*12/1000,1)</f>
        <v>93373.7</v>
      </c>
    </row>
    <row r="14" spans="1:16" ht="15">
      <c r="A14" s="29">
        <v>3</v>
      </c>
      <c r="B14" s="30" t="s">
        <v>17</v>
      </c>
      <c r="C14" s="31">
        <v>4267</v>
      </c>
      <c r="D14" s="26">
        <v>7479</v>
      </c>
      <c r="E14" s="32">
        <v>0.45</v>
      </c>
      <c r="F14" s="32">
        <v>0.73699999999999999</v>
      </c>
      <c r="G14" s="32">
        <f t="shared" si="0"/>
        <v>0.61099999999999999</v>
      </c>
      <c r="H14" s="33">
        <f t="shared" si="2"/>
        <v>0.61099999999999999</v>
      </c>
      <c r="I14" s="34">
        <f t="shared" si="1"/>
        <v>233985.3</v>
      </c>
      <c r="J14" s="34">
        <v>213641.2</v>
      </c>
      <c r="K14" s="34">
        <f t="shared" si="3"/>
        <v>20344.099999999977</v>
      </c>
      <c r="L14" s="33">
        <f t="shared" si="4"/>
        <v>0.38900000000000001</v>
      </c>
      <c r="M14" s="34">
        <f>ROUND(C14*D14*L14*12/1000,1)</f>
        <v>148969.4</v>
      </c>
    </row>
    <row r="15" spans="1:16" ht="15">
      <c r="A15" s="29">
        <v>4</v>
      </c>
      <c r="B15" s="30" t="s">
        <v>18</v>
      </c>
      <c r="C15" s="31">
        <v>6202</v>
      </c>
      <c r="D15" s="26">
        <v>8190</v>
      </c>
      <c r="E15" s="32">
        <v>0.45</v>
      </c>
      <c r="F15" s="32">
        <v>0.82299999999999995</v>
      </c>
      <c r="G15" s="32">
        <f t="shared" si="0"/>
        <v>0.54700000000000004</v>
      </c>
      <c r="H15" s="33">
        <f t="shared" si="2"/>
        <v>0.54700000000000004</v>
      </c>
      <c r="I15" s="34">
        <f t="shared" si="1"/>
        <v>333414.3</v>
      </c>
      <c r="J15" s="34">
        <v>290791.09999999998</v>
      </c>
      <c r="K15" s="34">
        <f t="shared" si="3"/>
        <v>42623.200000000012</v>
      </c>
      <c r="L15" s="33">
        <f t="shared" si="4"/>
        <v>0.45299999999999996</v>
      </c>
      <c r="M15" s="34">
        <f>ROUND(C15*D15*L15*12/1000,1)</f>
        <v>276118.2</v>
      </c>
    </row>
    <row r="16" spans="1:16" ht="15">
      <c r="A16" s="29">
        <v>5</v>
      </c>
      <c r="B16" s="30" t="s">
        <v>19</v>
      </c>
      <c r="C16" s="31">
        <v>2275</v>
      </c>
      <c r="D16" s="26">
        <v>8980</v>
      </c>
      <c r="E16" s="32">
        <v>0.45</v>
      </c>
      <c r="F16" s="32">
        <v>0.7</v>
      </c>
      <c r="G16" s="32">
        <f t="shared" si="0"/>
        <v>0.64300000000000002</v>
      </c>
      <c r="H16" s="33">
        <f t="shared" si="2"/>
        <v>0.64300000000000002</v>
      </c>
      <c r="I16" s="34">
        <f t="shared" si="1"/>
        <v>157634</v>
      </c>
      <c r="J16" s="34">
        <v>132699</v>
      </c>
      <c r="K16" s="34">
        <f t="shared" si="3"/>
        <v>24935</v>
      </c>
      <c r="L16" s="33">
        <f t="shared" si="4"/>
        <v>0.35699999999999998</v>
      </c>
      <c r="M16" s="34">
        <f>ROUND(C16*D16*L16*12/1000,1)</f>
        <v>87520</v>
      </c>
    </row>
    <row r="17" spans="1:14" ht="15">
      <c r="A17" s="29">
        <v>6</v>
      </c>
      <c r="B17" s="30" t="s">
        <v>20</v>
      </c>
      <c r="C17" s="31">
        <v>4093</v>
      </c>
      <c r="D17" s="26">
        <v>8723</v>
      </c>
      <c r="E17" s="32">
        <v>0.45</v>
      </c>
      <c r="F17" s="32">
        <v>1.075</v>
      </c>
      <c r="G17" s="32">
        <f t="shared" si="0"/>
        <v>0.41899999999999998</v>
      </c>
      <c r="H17" s="33">
        <f t="shared" si="2"/>
        <v>0.41899999999999998</v>
      </c>
      <c r="I17" s="34">
        <f t="shared" si="1"/>
        <v>179515.9</v>
      </c>
      <c r="J17" s="34">
        <v>155376</v>
      </c>
      <c r="K17" s="34">
        <f t="shared" si="3"/>
        <v>24139.899999999994</v>
      </c>
      <c r="L17" s="33">
        <f t="shared" si="4"/>
        <v>0.58099999999999996</v>
      </c>
      <c r="M17" s="34">
        <f>ROUND(C17*D17*L17*12/1000,1)</f>
        <v>248923</v>
      </c>
    </row>
    <row r="18" spans="1:14" ht="15">
      <c r="A18" s="29">
        <v>7</v>
      </c>
      <c r="B18" s="30" t="s">
        <v>21</v>
      </c>
      <c r="C18" s="31">
        <v>2437</v>
      </c>
      <c r="D18" s="26">
        <v>7259.53</v>
      </c>
      <c r="E18" s="32">
        <v>0.45</v>
      </c>
      <c r="F18" s="32">
        <v>0.68</v>
      </c>
      <c r="G18" s="32">
        <f t="shared" si="0"/>
        <v>0.66200000000000003</v>
      </c>
      <c r="H18" s="33">
        <f t="shared" si="2"/>
        <v>0.66200000000000003</v>
      </c>
      <c r="I18" s="34">
        <f t="shared" si="1"/>
        <v>140541.1</v>
      </c>
      <c r="J18" s="34">
        <v>137051</v>
      </c>
      <c r="K18" s="34">
        <f t="shared" si="3"/>
        <v>3490.1000000000058</v>
      </c>
      <c r="L18" s="33">
        <f t="shared" si="4"/>
        <v>0.33799999999999997</v>
      </c>
      <c r="M18" s="34">
        <f>ROUND(C18*D18*L18*12/1000,1)</f>
        <v>71756.600000000006</v>
      </c>
    </row>
    <row r="19" spans="1:14" ht="15">
      <c r="A19" s="29">
        <v>8</v>
      </c>
      <c r="B19" s="30" t="s">
        <v>22</v>
      </c>
      <c r="C19" s="31">
        <v>4015</v>
      </c>
      <c r="D19" s="26">
        <v>6164.74</v>
      </c>
      <c r="E19" s="32">
        <v>0.45</v>
      </c>
      <c r="F19" s="32">
        <v>0.81200000000000006</v>
      </c>
      <c r="G19" s="32">
        <f t="shared" si="0"/>
        <v>0.55400000000000005</v>
      </c>
      <c r="H19" s="33">
        <f t="shared" si="2"/>
        <v>0.55400000000000005</v>
      </c>
      <c r="I19" s="34">
        <f t="shared" si="1"/>
        <v>164547.5</v>
      </c>
      <c r="J19" s="34">
        <v>185527.8</v>
      </c>
      <c r="K19" s="34">
        <f t="shared" si="3"/>
        <v>-20980.299999999988</v>
      </c>
      <c r="L19" s="33">
        <f t="shared" si="4"/>
        <v>0.44599999999999995</v>
      </c>
      <c r="M19" s="34">
        <f>ROUND(C19*D19*L19*12/1000,1)</f>
        <v>132469.70000000001</v>
      </c>
    </row>
    <row r="20" spans="1:14" ht="15">
      <c r="A20" s="29">
        <v>9</v>
      </c>
      <c r="B20" s="30" t="s">
        <v>23</v>
      </c>
      <c r="C20" s="31">
        <v>4329</v>
      </c>
      <c r="D20" s="26">
        <v>8000</v>
      </c>
      <c r="E20" s="32">
        <v>0.45</v>
      </c>
      <c r="F20" s="32">
        <v>0.92300000000000004</v>
      </c>
      <c r="G20" s="32">
        <f t="shared" si="0"/>
        <v>0.48799999999999999</v>
      </c>
      <c r="H20" s="33">
        <f t="shared" si="2"/>
        <v>0.48799999999999999</v>
      </c>
      <c r="I20" s="34">
        <f t="shared" si="1"/>
        <v>202805</v>
      </c>
      <c r="J20" s="34">
        <v>179545</v>
      </c>
      <c r="K20" s="34">
        <f t="shared" si="3"/>
        <v>23260</v>
      </c>
      <c r="L20" s="33">
        <f t="shared" si="4"/>
        <v>0.51200000000000001</v>
      </c>
      <c r="M20" s="34">
        <f>ROUND(C20*D20*L20*12/1000,1)</f>
        <v>212779</v>
      </c>
    </row>
    <row r="21" spans="1:14" ht="15">
      <c r="A21" s="29">
        <v>10</v>
      </c>
      <c r="B21" s="30" t="s">
        <v>24</v>
      </c>
      <c r="C21" s="31">
        <v>2701</v>
      </c>
      <c r="D21" s="26">
        <v>7700</v>
      </c>
      <c r="E21" s="32">
        <v>0.45</v>
      </c>
      <c r="F21" s="32">
        <v>0.68400000000000005</v>
      </c>
      <c r="G21" s="32">
        <f t="shared" si="0"/>
        <v>0.65800000000000003</v>
      </c>
      <c r="H21" s="33">
        <f t="shared" si="2"/>
        <v>0.65800000000000003</v>
      </c>
      <c r="I21" s="34">
        <f t="shared" si="1"/>
        <v>164218.6</v>
      </c>
      <c r="J21" s="34">
        <v>147742.1</v>
      </c>
      <c r="K21" s="34">
        <f t="shared" si="3"/>
        <v>16476.5</v>
      </c>
      <c r="L21" s="33">
        <f t="shared" si="4"/>
        <v>0.34199999999999997</v>
      </c>
      <c r="M21" s="34">
        <f>ROUND(C21*D21*L21*12/1000,1)</f>
        <v>85353.8</v>
      </c>
    </row>
    <row r="22" spans="1:14" ht="15">
      <c r="A22" s="29">
        <v>11</v>
      </c>
      <c r="B22" s="30" t="s">
        <v>25</v>
      </c>
      <c r="C22" s="31">
        <v>4093</v>
      </c>
      <c r="D22" s="26">
        <v>7786</v>
      </c>
      <c r="E22" s="32">
        <v>0.45</v>
      </c>
      <c r="F22" s="32">
        <v>0.77600000000000002</v>
      </c>
      <c r="G22" s="32">
        <f t="shared" si="0"/>
        <v>0.57999999999999996</v>
      </c>
      <c r="H22" s="33">
        <f t="shared" si="2"/>
        <v>0.57999999999999996</v>
      </c>
      <c r="I22" s="34">
        <f t="shared" si="1"/>
        <v>221802</v>
      </c>
      <c r="J22" s="34">
        <v>194614.39999999999</v>
      </c>
      <c r="K22" s="34">
        <f t="shared" si="3"/>
        <v>27187.600000000006</v>
      </c>
      <c r="L22" s="33">
        <f t="shared" si="4"/>
        <v>0.42000000000000004</v>
      </c>
      <c r="M22" s="34">
        <f>ROUND(C22*D22*L22*12/1000,1)</f>
        <v>160615.20000000001</v>
      </c>
    </row>
    <row r="23" spans="1:14" ht="15">
      <c r="A23" s="29">
        <v>12</v>
      </c>
      <c r="B23" s="30" t="s">
        <v>26</v>
      </c>
      <c r="C23" s="31">
        <v>2631</v>
      </c>
      <c r="D23" s="26">
        <v>8136</v>
      </c>
      <c r="E23" s="32">
        <v>0.45</v>
      </c>
      <c r="F23" s="32">
        <v>0.77900000000000003</v>
      </c>
      <c r="G23" s="32">
        <f t="shared" si="0"/>
        <v>0.57799999999999996</v>
      </c>
      <c r="H23" s="33">
        <f t="shared" si="2"/>
        <v>0.57799999999999996</v>
      </c>
      <c r="I23" s="34">
        <f t="shared" si="1"/>
        <v>148470.70000000001</v>
      </c>
      <c r="J23" s="34">
        <v>148470.70000000001</v>
      </c>
      <c r="K23" s="34">
        <f t="shared" si="3"/>
        <v>0</v>
      </c>
      <c r="L23" s="33">
        <f t="shared" si="4"/>
        <v>0.42200000000000004</v>
      </c>
      <c r="M23" s="34">
        <f>ROUND(C23*D23*L23*12/1000,1)</f>
        <v>108399.1</v>
      </c>
      <c r="N23" s="38"/>
    </row>
    <row r="24" spans="1:14" ht="15">
      <c r="A24" s="29">
        <v>13</v>
      </c>
      <c r="B24" s="30" t="s">
        <v>27</v>
      </c>
      <c r="C24" s="31">
        <v>3250</v>
      </c>
      <c r="D24" s="26">
        <v>6500</v>
      </c>
      <c r="E24" s="32">
        <v>0.45</v>
      </c>
      <c r="F24" s="32">
        <v>0.72099999999999997</v>
      </c>
      <c r="G24" s="32">
        <f t="shared" si="0"/>
        <v>0.624</v>
      </c>
      <c r="H24" s="33">
        <f t="shared" si="2"/>
        <v>0.624</v>
      </c>
      <c r="I24" s="34">
        <f t="shared" si="1"/>
        <v>158184</v>
      </c>
      <c r="J24" s="34">
        <v>141538.20000000001</v>
      </c>
      <c r="K24" s="34">
        <f t="shared" si="3"/>
        <v>16645.799999999988</v>
      </c>
      <c r="L24" s="33">
        <f t="shared" si="4"/>
        <v>0.376</v>
      </c>
      <c r="M24" s="34">
        <f>ROUND(C24*D24*L24*12/1000,1)</f>
        <v>95316</v>
      </c>
    </row>
    <row r="25" spans="1:14" ht="15">
      <c r="A25" s="29">
        <v>14</v>
      </c>
      <c r="B25" s="30" t="s">
        <v>28</v>
      </c>
      <c r="C25" s="31">
        <v>3985</v>
      </c>
      <c r="D25" s="26">
        <v>8217</v>
      </c>
      <c r="E25" s="32">
        <v>0.45</v>
      </c>
      <c r="F25" s="32">
        <v>0.83799999999999997</v>
      </c>
      <c r="G25" s="32">
        <f t="shared" si="0"/>
        <v>0.53700000000000003</v>
      </c>
      <c r="H25" s="33">
        <f t="shared" si="2"/>
        <v>0.53700000000000003</v>
      </c>
      <c r="I25" s="34">
        <f t="shared" si="1"/>
        <v>211007.1</v>
      </c>
      <c r="J25" s="34">
        <v>185874.5</v>
      </c>
      <c r="K25" s="34">
        <f t="shared" si="3"/>
        <v>25132.600000000006</v>
      </c>
      <c r="L25" s="33">
        <f t="shared" si="4"/>
        <v>0.46299999999999997</v>
      </c>
      <c r="M25" s="34">
        <f>ROUND(C25*D25*L25*12/1000,1)</f>
        <v>181929.8</v>
      </c>
    </row>
    <row r="26" spans="1:14" ht="15">
      <c r="A26" s="29">
        <v>15</v>
      </c>
      <c r="B26" s="30" t="s">
        <v>29</v>
      </c>
      <c r="C26" s="31">
        <v>3063</v>
      </c>
      <c r="D26" s="26">
        <v>7231</v>
      </c>
      <c r="E26" s="32">
        <v>0.45</v>
      </c>
      <c r="F26" s="32">
        <v>0.91600000000000004</v>
      </c>
      <c r="G26" s="32">
        <f t="shared" si="0"/>
        <v>0.49099999999999999</v>
      </c>
      <c r="H26" s="33">
        <f t="shared" si="2"/>
        <v>0.49099999999999999</v>
      </c>
      <c r="I26" s="34">
        <f t="shared" si="1"/>
        <v>130499.3</v>
      </c>
      <c r="J26" s="34">
        <v>115719.4</v>
      </c>
      <c r="K26" s="34">
        <f t="shared" si="3"/>
        <v>14779.900000000009</v>
      </c>
      <c r="L26" s="33">
        <f t="shared" si="4"/>
        <v>0.50900000000000001</v>
      </c>
      <c r="M26" s="34">
        <f>ROUND(C26*D26*L26*12/1000,1)</f>
        <v>135283.4</v>
      </c>
    </row>
    <row r="27" spans="1:14" ht="15">
      <c r="A27" s="29">
        <v>16</v>
      </c>
      <c r="B27" s="30" t="s">
        <v>30</v>
      </c>
      <c r="C27" s="31">
        <v>4299</v>
      </c>
      <c r="D27" s="26">
        <v>8024</v>
      </c>
      <c r="E27" s="32">
        <v>0.45</v>
      </c>
      <c r="F27" s="32">
        <v>1.0649999999999999</v>
      </c>
      <c r="G27" s="32">
        <f t="shared" si="0"/>
        <v>0.42299999999999999</v>
      </c>
      <c r="H27" s="33">
        <f t="shared" si="2"/>
        <v>0.42299999999999999</v>
      </c>
      <c r="I27" s="34">
        <f t="shared" si="1"/>
        <v>175097.5</v>
      </c>
      <c r="J27" s="34">
        <v>166340.6</v>
      </c>
      <c r="K27" s="34">
        <f t="shared" si="3"/>
        <v>8756.8999999999942</v>
      </c>
      <c r="L27" s="33">
        <f t="shared" si="4"/>
        <v>0.57699999999999996</v>
      </c>
      <c r="M27" s="34">
        <f>ROUND(C27*D27*L27*12/1000,1)</f>
        <v>238844.6</v>
      </c>
    </row>
    <row r="28" spans="1:14" ht="29.25">
      <c r="A28" s="15"/>
      <c r="B28" s="16" t="s">
        <v>31</v>
      </c>
      <c r="C28" s="25">
        <f>SUM(C29:C37)</f>
        <v>29026</v>
      </c>
      <c r="D28" s="26"/>
      <c r="E28" s="32"/>
      <c r="F28" s="32"/>
      <c r="G28" s="32"/>
      <c r="H28" s="33"/>
      <c r="I28" s="21">
        <f>SUM(I29:I37)</f>
        <v>1628537.7</v>
      </c>
      <c r="J28" s="21">
        <v>1585974.4</v>
      </c>
      <c r="K28" s="21">
        <f>SUM(K29:K37)</f>
        <v>42563.299999999988</v>
      </c>
      <c r="L28" s="33"/>
      <c r="M28" s="21">
        <f>SUM(M29:M37)</f>
        <v>1403635.2000000002</v>
      </c>
    </row>
    <row r="29" spans="1:14" ht="15">
      <c r="A29" s="29">
        <v>17</v>
      </c>
      <c r="B29" s="30" t="s">
        <v>32</v>
      </c>
      <c r="C29" s="31">
        <v>2179</v>
      </c>
      <c r="D29" s="26">
        <v>9620</v>
      </c>
      <c r="E29" s="32">
        <v>0.45</v>
      </c>
      <c r="F29" s="32">
        <v>0.66400000000000003</v>
      </c>
      <c r="G29" s="32">
        <f t="shared" si="0"/>
        <v>0.67800000000000005</v>
      </c>
      <c r="H29" s="33">
        <f t="shared" si="2"/>
        <v>0.67800000000000005</v>
      </c>
      <c r="I29" s="34">
        <f t="shared" ref="I29:I37" si="5">ROUND(C29*D29*H29*12/1000,1)</f>
        <v>170546.7</v>
      </c>
      <c r="J29" s="34">
        <v>170546.7</v>
      </c>
      <c r="K29" s="34">
        <f t="shared" si="3"/>
        <v>0</v>
      </c>
      <c r="L29" s="33">
        <f t="shared" si="4"/>
        <v>0.32199999999999995</v>
      </c>
      <c r="M29" s="34">
        <f>ROUND(C29*D29*L29*12/1000,1)</f>
        <v>80997.100000000006</v>
      </c>
    </row>
    <row r="30" spans="1:14" ht="15">
      <c r="A30" s="29">
        <v>18</v>
      </c>
      <c r="B30" s="30" t="s">
        <v>33</v>
      </c>
      <c r="C30" s="31">
        <v>2340</v>
      </c>
      <c r="D30" s="26">
        <v>10694</v>
      </c>
      <c r="E30" s="32">
        <v>0.45</v>
      </c>
      <c r="F30" s="32">
        <v>1.014</v>
      </c>
      <c r="G30" s="32">
        <f t="shared" si="0"/>
        <v>0.44400000000000001</v>
      </c>
      <c r="H30" s="33">
        <f t="shared" si="2"/>
        <v>0.44400000000000001</v>
      </c>
      <c r="I30" s="34">
        <f t="shared" si="5"/>
        <v>133327.70000000001</v>
      </c>
      <c r="J30" s="34">
        <v>121982.5</v>
      </c>
      <c r="K30" s="34">
        <f t="shared" si="3"/>
        <v>11345.200000000012</v>
      </c>
      <c r="L30" s="33">
        <f t="shared" si="4"/>
        <v>0.55600000000000005</v>
      </c>
      <c r="M30" s="34">
        <f>ROUND(C30*D30*L30*12/1000,1)</f>
        <v>166959.9</v>
      </c>
    </row>
    <row r="31" spans="1:14" ht="15">
      <c r="A31" s="29">
        <v>19</v>
      </c>
      <c r="B31" s="30" t="s">
        <v>34</v>
      </c>
      <c r="C31" s="31">
        <v>4121</v>
      </c>
      <c r="D31" s="26">
        <v>10138</v>
      </c>
      <c r="E31" s="32">
        <v>0.45</v>
      </c>
      <c r="F31" s="32">
        <v>0.67300000000000004</v>
      </c>
      <c r="G31" s="32">
        <f t="shared" si="0"/>
        <v>0.66900000000000004</v>
      </c>
      <c r="H31" s="33">
        <f t="shared" si="2"/>
        <v>0.66900000000000004</v>
      </c>
      <c r="I31" s="34">
        <f t="shared" si="5"/>
        <v>335399.40000000002</v>
      </c>
      <c r="J31" s="34">
        <v>310331.90000000002</v>
      </c>
      <c r="K31" s="34">
        <f t="shared" si="3"/>
        <v>25067.5</v>
      </c>
      <c r="L31" s="33">
        <f t="shared" si="4"/>
        <v>0.33099999999999996</v>
      </c>
      <c r="M31" s="34">
        <f>ROUND(C31*D31*L31*12/1000,1)</f>
        <v>165945</v>
      </c>
    </row>
    <row r="32" spans="1:14" ht="15">
      <c r="A32" s="29">
        <v>20</v>
      </c>
      <c r="B32" s="30" t="s">
        <v>35</v>
      </c>
      <c r="C32" s="31">
        <v>4397</v>
      </c>
      <c r="D32" s="26">
        <v>8230</v>
      </c>
      <c r="E32" s="32">
        <v>0.45</v>
      </c>
      <c r="F32" s="32">
        <v>0.82799999999999996</v>
      </c>
      <c r="G32" s="32">
        <f t="shared" si="0"/>
        <v>0.54300000000000004</v>
      </c>
      <c r="H32" s="33">
        <f t="shared" si="2"/>
        <v>0.54300000000000004</v>
      </c>
      <c r="I32" s="34">
        <f t="shared" si="5"/>
        <v>235796.5</v>
      </c>
      <c r="J32" s="34">
        <v>230541.1</v>
      </c>
      <c r="K32" s="34">
        <f t="shared" si="3"/>
        <v>5255.3999999999942</v>
      </c>
      <c r="L32" s="33">
        <f t="shared" si="4"/>
        <v>0.45699999999999996</v>
      </c>
      <c r="M32" s="34">
        <f>ROUND(C32*D32*L32*12/1000,1)</f>
        <v>198451.20000000001</v>
      </c>
    </row>
    <row r="33" spans="1:13" ht="15">
      <c r="A33" s="29">
        <v>21</v>
      </c>
      <c r="B33" s="30" t="s">
        <v>36</v>
      </c>
      <c r="C33" s="31">
        <v>4098</v>
      </c>
      <c r="D33" s="26">
        <v>7378</v>
      </c>
      <c r="E33" s="32">
        <v>0.45</v>
      </c>
      <c r="F33" s="32">
        <v>0.85</v>
      </c>
      <c r="G33" s="32">
        <f t="shared" si="0"/>
        <v>0.52900000000000003</v>
      </c>
      <c r="H33" s="33">
        <f t="shared" si="2"/>
        <v>0.52900000000000003</v>
      </c>
      <c r="I33" s="34">
        <f t="shared" si="5"/>
        <v>191932.1</v>
      </c>
      <c r="J33" s="34">
        <v>175539.6</v>
      </c>
      <c r="K33" s="34">
        <f t="shared" si="3"/>
        <v>16392.5</v>
      </c>
      <c r="L33" s="33">
        <f t="shared" si="4"/>
        <v>0.47099999999999997</v>
      </c>
      <c r="M33" s="34">
        <f>ROUND(C33*D33*L33*12/1000,1)</f>
        <v>170888.5</v>
      </c>
    </row>
    <row r="34" spans="1:13" ht="15">
      <c r="A34" s="29">
        <v>22</v>
      </c>
      <c r="B34" s="30" t="s">
        <v>37</v>
      </c>
      <c r="C34" s="31">
        <v>4910</v>
      </c>
      <c r="D34" s="26">
        <v>6940</v>
      </c>
      <c r="E34" s="32">
        <v>0.45</v>
      </c>
      <c r="F34" s="32">
        <v>1.294</v>
      </c>
      <c r="G34" s="32">
        <f t="shared" si="0"/>
        <v>0.34799999999999998</v>
      </c>
      <c r="H34" s="33">
        <f t="shared" si="2"/>
        <v>0.34799999999999998</v>
      </c>
      <c r="I34" s="34">
        <f t="shared" si="5"/>
        <v>142298.9</v>
      </c>
      <c r="J34" s="34">
        <v>120186</v>
      </c>
      <c r="K34" s="34">
        <f t="shared" si="3"/>
        <v>22112.899999999994</v>
      </c>
      <c r="L34" s="33">
        <f t="shared" si="4"/>
        <v>0.65200000000000002</v>
      </c>
      <c r="M34" s="34">
        <f>ROUND(C34*D34*L34*12/1000,1)</f>
        <v>266605.90000000002</v>
      </c>
    </row>
    <row r="35" spans="1:13" ht="15">
      <c r="A35" s="29">
        <v>23</v>
      </c>
      <c r="B35" s="30" t="s">
        <v>38</v>
      </c>
      <c r="C35" s="31">
        <v>2315</v>
      </c>
      <c r="D35" s="26">
        <v>11615</v>
      </c>
      <c r="E35" s="32">
        <v>0.45</v>
      </c>
      <c r="F35" s="32">
        <v>0.876</v>
      </c>
      <c r="G35" s="32">
        <f t="shared" si="0"/>
        <v>0.51400000000000001</v>
      </c>
      <c r="H35" s="33">
        <f t="shared" si="2"/>
        <v>0.51400000000000001</v>
      </c>
      <c r="I35" s="34">
        <f t="shared" si="5"/>
        <v>165849.70000000001</v>
      </c>
      <c r="J35" s="34">
        <v>165348.20000000001</v>
      </c>
      <c r="K35" s="34">
        <f t="shared" si="3"/>
        <v>501.5</v>
      </c>
      <c r="L35" s="33">
        <f t="shared" si="4"/>
        <v>0.48599999999999999</v>
      </c>
      <c r="M35" s="34">
        <f>ROUND(C35*D35*L35*12/1000,1)</f>
        <v>156815</v>
      </c>
    </row>
    <row r="36" spans="1:13" ht="15">
      <c r="A36" s="29">
        <v>24</v>
      </c>
      <c r="B36" s="30" t="s">
        <v>39</v>
      </c>
      <c r="C36" s="31">
        <v>2354</v>
      </c>
      <c r="D36" s="26">
        <v>8074</v>
      </c>
      <c r="E36" s="32">
        <v>0.45</v>
      </c>
      <c r="F36" s="35">
        <v>0.90700000000000003</v>
      </c>
      <c r="G36" s="32">
        <f t="shared" si="0"/>
        <v>0.496</v>
      </c>
      <c r="H36" s="33">
        <f t="shared" si="2"/>
        <v>0.496</v>
      </c>
      <c r="I36" s="34">
        <f t="shared" si="5"/>
        <v>113124.9</v>
      </c>
      <c r="J36" s="34">
        <v>109376.5</v>
      </c>
      <c r="K36" s="34">
        <f t="shared" si="3"/>
        <v>3748.3999999999942</v>
      </c>
      <c r="L36" s="33">
        <f t="shared" si="4"/>
        <v>0.504</v>
      </c>
      <c r="M36" s="34">
        <f>ROUND(C36*D36*L36*12/1000,1)</f>
        <v>114949.5</v>
      </c>
    </row>
    <row r="37" spans="1:13" ht="15">
      <c r="A37" s="29">
        <v>25</v>
      </c>
      <c r="B37" s="30" t="s">
        <v>40</v>
      </c>
      <c r="C37" s="31">
        <v>2312</v>
      </c>
      <c r="D37" s="26">
        <v>8012</v>
      </c>
      <c r="E37" s="32">
        <v>0.45</v>
      </c>
      <c r="F37" s="35">
        <v>0.71299999999999997</v>
      </c>
      <c r="G37" s="32">
        <f t="shared" si="0"/>
        <v>0.63100000000000001</v>
      </c>
      <c r="H37" s="33">
        <f t="shared" si="2"/>
        <v>0.63100000000000001</v>
      </c>
      <c r="I37" s="34">
        <f t="shared" si="5"/>
        <v>140261.79999999999</v>
      </c>
      <c r="J37" s="34">
        <v>182121.9</v>
      </c>
      <c r="K37" s="34">
        <f t="shared" si="3"/>
        <v>-41860.100000000006</v>
      </c>
      <c r="L37" s="33">
        <f t="shared" si="4"/>
        <v>0.36899999999999999</v>
      </c>
      <c r="M37" s="34">
        <f>ROUND(C37*D37*L37*12/1000,1)</f>
        <v>82023.100000000006</v>
      </c>
    </row>
    <row r="38" spans="1:13" ht="29.25">
      <c r="A38" s="15"/>
      <c r="B38" s="16" t="s">
        <v>41</v>
      </c>
      <c r="C38" s="25">
        <f>C39+C40</f>
        <v>16012</v>
      </c>
      <c r="D38" s="26"/>
      <c r="E38" s="32"/>
      <c r="F38" s="35"/>
      <c r="G38" s="32"/>
      <c r="H38" s="33"/>
      <c r="I38" s="21">
        <f>I39+I40</f>
        <v>926043.29999999993</v>
      </c>
      <c r="J38" s="21">
        <v>818057.4</v>
      </c>
      <c r="K38" s="21">
        <f>K39+K40</f>
        <v>107985.89999999991</v>
      </c>
      <c r="L38" s="33"/>
      <c r="M38" s="21">
        <f>M39+M40</f>
        <v>529668.6</v>
      </c>
    </row>
    <row r="39" spans="1:13" ht="30">
      <c r="A39" s="29">
        <v>26</v>
      </c>
      <c r="B39" s="30" t="s">
        <v>42</v>
      </c>
      <c r="C39" s="31">
        <v>1867</v>
      </c>
      <c r="D39" s="26">
        <v>7350</v>
      </c>
      <c r="E39" s="32">
        <v>0.45</v>
      </c>
      <c r="F39" s="35">
        <v>0.64300000000000002</v>
      </c>
      <c r="G39" s="32">
        <f t="shared" si="0"/>
        <v>0.7</v>
      </c>
      <c r="H39" s="33">
        <f t="shared" si="2"/>
        <v>0.7</v>
      </c>
      <c r="I39" s="34">
        <f>ROUND(C39*D39*H39*12/1000,1)</f>
        <v>115268.6</v>
      </c>
      <c r="J39" s="34">
        <v>107304.1</v>
      </c>
      <c r="K39" s="34">
        <f t="shared" si="3"/>
        <v>7964.5</v>
      </c>
      <c r="L39" s="33">
        <f t="shared" si="4"/>
        <v>0.30000000000000004</v>
      </c>
      <c r="M39" s="34">
        <f>ROUND(C39*D39*L39*12/1000,1)</f>
        <v>49400.800000000003</v>
      </c>
    </row>
    <row r="40" spans="1:13" ht="15">
      <c r="A40" s="29">
        <v>27</v>
      </c>
      <c r="B40" s="30" t="s">
        <v>43</v>
      </c>
      <c r="C40" s="31">
        <v>14145</v>
      </c>
      <c r="D40" s="26">
        <v>7606</v>
      </c>
      <c r="E40" s="32">
        <v>0.45</v>
      </c>
      <c r="F40" s="35">
        <v>0.71699999999999997</v>
      </c>
      <c r="G40" s="32">
        <f t="shared" si="0"/>
        <v>0.628</v>
      </c>
      <c r="H40" s="33">
        <f t="shared" si="2"/>
        <v>0.628</v>
      </c>
      <c r="I40" s="34">
        <f>ROUND(C40*D40*H40*12/1000,1)</f>
        <v>810774.7</v>
      </c>
      <c r="J40" s="34">
        <v>710753.3</v>
      </c>
      <c r="K40" s="34">
        <f t="shared" si="3"/>
        <v>100021.39999999991</v>
      </c>
      <c r="L40" s="33">
        <f t="shared" si="4"/>
        <v>0.372</v>
      </c>
      <c r="M40" s="34">
        <f>ROUND(C40*D40*L40*12/1000,1)</f>
        <v>480267.8</v>
      </c>
    </row>
    <row r="41" spans="1:13" ht="29.25">
      <c r="A41" s="15"/>
      <c r="B41" s="16" t="s">
        <v>44</v>
      </c>
      <c r="C41" s="25">
        <f>C42+C43</f>
        <v>24972</v>
      </c>
      <c r="D41" s="26"/>
      <c r="E41" s="32"/>
      <c r="F41" s="35"/>
      <c r="G41" s="32"/>
      <c r="H41" s="33"/>
      <c r="I41" s="21">
        <f>I42+I43</f>
        <v>1299259.3</v>
      </c>
      <c r="J41" s="21">
        <v>1231112.7999999998</v>
      </c>
      <c r="K41" s="21">
        <f>K42+K43</f>
        <v>68146.500000000116</v>
      </c>
      <c r="L41" s="33"/>
      <c r="M41" s="36">
        <f>M42+M43</f>
        <v>874240.9</v>
      </c>
    </row>
    <row r="42" spans="1:13" ht="15">
      <c r="A42" s="29">
        <v>28</v>
      </c>
      <c r="B42" s="30" t="s">
        <v>45</v>
      </c>
      <c r="C42" s="31">
        <v>11705</v>
      </c>
      <c r="D42" s="26">
        <v>7268</v>
      </c>
      <c r="E42" s="32">
        <v>0.45</v>
      </c>
      <c r="F42" s="35">
        <v>0.75900000000000001</v>
      </c>
      <c r="G42" s="32">
        <f t="shared" si="0"/>
        <v>0.59299999999999997</v>
      </c>
      <c r="H42" s="33">
        <f t="shared" si="2"/>
        <v>0.59299999999999997</v>
      </c>
      <c r="I42" s="34">
        <f>ROUND(C42*D42*H42*12/1000,1)</f>
        <v>605371.9</v>
      </c>
      <c r="J42" s="34">
        <v>601389.6</v>
      </c>
      <c r="K42" s="34">
        <f t="shared" si="3"/>
        <v>3982.3000000000466</v>
      </c>
      <c r="L42" s="33">
        <f t="shared" si="4"/>
        <v>0.40700000000000003</v>
      </c>
      <c r="M42" s="34">
        <f>ROUND(C42*D42*L42*12/1000,1)</f>
        <v>415491.4</v>
      </c>
    </row>
    <row r="43" spans="1:13" ht="15">
      <c r="A43" s="29">
        <v>29</v>
      </c>
      <c r="B43" s="30" t="s">
        <v>46</v>
      </c>
      <c r="C43" s="31">
        <v>13267</v>
      </c>
      <c r="D43" s="26">
        <v>7240</v>
      </c>
      <c r="E43" s="32">
        <v>0.45</v>
      </c>
      <c r="F43" s="35">
        <v>0.747</v>
      </c>
      <c r="G43" s="32">
        <f t="shared" si="0"/>
        <v>0.60199999999999998</v>
      </c>
      <c r="H43" s="33">
        <f t="shared" si="2"/>
        <v>0.60199999999999998</v>
      </c>
      <c r="I43" s="34">
        <f>ROUND(C43*D43*H43*12/1000,1)</f>
        <v>693887.4</v>
      </c>
      <c r="J43" s="34">
        <v>629723.19999999995</v>
      </c>
      <c r="K43" s="34">
        <f t="shared" si="3"/>
        <v>64164.20000000007</v>
      </c>
      <c r="L43" s="33">
        <f t="shared" si="4"/>
        <v>0.39800000000000002</v>
      </c>
      <c r="M43" s="34">
        <f>ROUND(C43*D43*L43*12/1000,1)</f>
        <v>458749.5</v>
      </c>
    </row>
    <row r="44" spans="1:13" ht="29.25">
      <c r="A44" s="29"/>
      <c r="B44" s="16" t="s">
        <v>47</v>
      </c>
      <c r="C44" s="25">
        <f>C45+C46</f>
        <v>2375</v>
      </c>
      <c r="D44" s="26"/>
      <c r="E44" s="32"/>
      <c r="F44" s="35"/>
      <c r="G44" s="32"/>
      <c r="H44" s="33"/>
      <c r="I44" s="36">
        <f>I45+I46</f>
        <v>184192</v>
      </c>
      <c r="J44" s="36">
        <v>193039</v>
      </c>
      <c r="K44" s="36">
        <f>K45+K46</f>
        <v>-8847.0000000000055</v>
      </c>
      <c r="L44" s="33"/>
      <c r="M44" s="36">
        <f>M45+M46</f>
        <v>64716.200000000004</v>
      </c>
    </row>
    <row r="45" spans="1:13" ht="15">
      <c r="A45" s="29">
        <v>30</v>
      </c>
      <c r="B45" s="30" t="s">
        <v>48</v>
      </c>
      <c r="C45" s="31">
        <v>2252</v>
      </c>
      <c r="D45" s="26">
        <v>8741</v>
      </c>
      <c r="E45" s="32">
        <v>0.45</v>
      </c>
      <c r="F45" s="35">
        <v>0.55300000000000005</v>
      </c>
      <c r="G45" s="32">
        <f t="shared" si="0"/>
        <v>0.81399999999999995</v>
      </c>
      <c r="H45" s="33">
        <f t="shared" si="2"/>
        <v>0.74</v>
      </c>
      <c r="I45" s="34">
        <f>ROUND(C45*D45*H45*12/1000,1)</f>
        <v>174800.4</v>
      </c>
      <c r="J45" s="34">
        <v>173160</v>
      </c>
      <c r="K45" s="34">
        <f t="shared" si="3"/>
        <v>1640.3999999999942</v>
      </c>
      <c r="L45" s="33">
        <f t="shared" si="4"/>
        <v>0.26</v>
      </c>
      <c r="M45" s="34">
        <f>ROUND(C45*D45*L45*12/1000,1)</f>
        <v>61416.4</v>
      </c>
    </row>
    <row r="46" spans="1:13" ht="15">
      <c r="A46" s="29">
        <v>31</v>
      </c>
      <c r="B46" s="30" t="s">
        <v>49</v>
      </c>
      <c r="C46" s="31">
        <v>123</v>
      </c>
      <c r="D46" s="26">
        <v>8598.5</v>
      </c>
      <c r="E46" s="32">
        <v>0.45</v>
      </c>
      <c r="F46" s="35">
        <v>0.60799999999999998</v>
      </c>
      <c r="G46" s="32">
        <f t="shared" si="0"/>
        <v>0.74</v>
      </c>
      <c r="H46" s="33">
        <f t="shared" si="2"/>
        <v>0.74</v>
      </c>
      <c r="I46" s="34">
        <f>ROUND(C46*D46*H46*12/1000,1)</f>
        <v>9391.6</v>
      </c>
      <c r="J46" s="34">
        <v>19879</v>
      </c>
      <c r="K46" s="34">
        <f t="shared" si="3"/>
        <v>-10487.4</v>
      </c>
      <c r="L46" s="33">
        <f t="shared" si="4"/>
        <v>0.26</v>
      </c>
      <c r="M46" s="34">
        <f>ROUND(C46*D46*L46*12/1000,1)</f>
        <v>3299.8</v>
      </c>
    </row>
    <row r="47" spans="1:13" ht="29.25">
      <c r="A47" s="15"/>
      <c r="B47" s="16" t="s">
        <v>50</v>
      </c>
      <c r="C47" s="25">
        <f>SUM(C48:C58)</f>
        <v>62232</v>
      </c>
      <c r="D47" s="26"/>
      <c r="E47" s="32"/>
      <c r="F47" s="35"/>
      <c r="G47" s="32"/>
      <c r="H47" s="33"/>
      <c r="I47" s="36">
        <f>SUM(I48:I58)</f>
        <v>2949191.0999999996</v>
      </c>
      <c r="J47" s="36">
        <v>2807061.1999999997</v>
      </c>
      <c r="K47" s="36">
        <f>SUM(K48:K58)</f>
        <v>142129.90000000005</v>
      </c>
      <c r="L47" s="33"/>
      <c r="M47" s="36">
        <f>SUM(M48:M58)</f>
        <v>2466513.8999999994</v>
      </c>
    </row>
    <row r="48" spans="1:13" ht="15">
      <c r="A48" s="29">
        <v>32</v>
      </c>
      <c r="B48" s="30" t="s">
        <v>51</v>
      </c>
      <c r="C48" s="31">
        <v>3670</v>
      </c>
      <c r="D48" s="26">
        <v>8824</v>
      </c>
      <c r="E48" s="32">
        <v>0.45</v>
      </c>
      <c r="F48" s="35">
        <v>0.67400000000000004</v>
      </c>
      <c r="G48" s="32">
        <f t="shared" si="0"/>
        <v>0.66800000000000004</v>
      </c>
      <c r="H48" s="33">
        <f t="shared" si="2"/>
        <v>0.66800000000000004</v>
      </c>
      <c r="I48" s="34">
        <f t="shared" ref="I48:I58" si="6">ROUND(C48*D48*H48*12/1000,1)</f>
        <v>259590.8</v>
      </c>
      <c r="J48" s="34">
        <v>218081.5</v>
      </c>
      <c r="K48" s="34">
        <f t="shared" si="3"/>
        <v>41509.299999999988</v>
      </c>
      <c r="L48" s="33">
        <f t="shared" si="4"/>
        <v>0.33199999999999996</v>
      </c>
      <c r="M48" s="34">
        <f>ROUND(C48*D48*L48*12/1000,1)</f>
        <v>129018.2</v>
      </c>
    </row>
    <row r="49" spans="1:13" ht="15">
      <c r="A49" s="29">
        <v>33</v>
      </c>
      <c r="B49" s="30" t="s">
        <v>52</v>
      </c>
      <c r="C49" s="31">
        <v>2205</v>
      </c>
      <c r="D49" s="26">
        <v>8467</v>
      </c>
      <c r="E49" s="32">
        <v>0.45</v>
      </c>
      <c r="F49" s="35">
        <v>0.90100000000000002</v>
      </c>
      <c r="G49" s="32">
        <f t="shared" si="0"/>
        <v>0.499</v>
      </c>
      <c r="H49" s="33">
        <f t="shared" si="2"/>
        <v>0.499</v>
      </c>
      <c r="I49" s="34">
        <f t="shared" si="6"/>
        <v>111794.4</v>
      </c>
      <c r="J49" s="34">
        <v>98929.4</v>
      </c>
      <c r="K49" s="34">
        <f t="shared" si="3"/>
        <v>12865</v>
      </c>
      <c r="L49" s="33">
        <f t="shared" si="4"/>
        <v>0.501</v>
      </c>
      <c r="M49" s="34">
        <f>ROUND(C49*D49*L49*12/1000,1)</f>
        <v>112242.4</v>
      </c>
    </row>
    <row r="50" spans="1:13" ht="15">
      <c r="A50" s="29">
        <v>34</v>
      </c>
      <c r="B50" s="30" t="s">
        <v>53</v>
      </c>
      <c r="C50" s="39">
        <v>6183</v>
      </c>
      <c r="D50" s="40">
        <v>7029</v>
      </c>
      <c r="E50" s="32">
        <v>0.45</v>
      </c>
      <c r="F50" s="35">
        <v>0.67600000000000005</v>
      </c>
      <c r="G50" s="32">
        <f t="shared" si="0"/>
        <v>0.66600000000000004</v>
      </c>
      <c r="H50" s="33">
        <f t="shared" si="2"/>
        <v>0.66600000000000004</v>
      </c>
      <c r="I50" s="34">
        <f t="shared" si="6"/>
        <v>347334.8</v>
      </c>
      <c r="J50" s="34">
        <v>347334.8</v>
      </c>
      <c r="K50" s="34">
        <f t="shared" si="3"/>
        <v>0</v>
      </c>
      <c r="L50" s="33">
        <f t="shared" si="4"/>
        <v>0.33399999999999996</v>
      </c>
      <c r="M50" s="34">
        <f>ROUND(C50*D50*L50*12/1000,1)</f>
        <v>174188.9</v>
      </c>
    </row>
    <row r="51" spans="1:13" ht="15">
      <c r="A51" s="29">
        <v>35</v>
      </c>
      <c r="B51" s="30" t="s">
        <v>54</v>
      </c>
      <c r="C51" s="31">
        <v>5560</v>
      </c>
      <c r="D51" s="26">
        <v>7484</v>
      </c>
      <c r="E51" s="32">
        <v>0.45</v>
      </c>
      <c r="F51" s="35">
        <v>0.68200000000000005</v>
      </c>
      <c r="G51" s="32">
        <f t="shared" si="0"/>
        <v>0.66</v>
      </c>
      <c r="H51" s="33">
        <f t="shared" si="2"/>
        <v>0.66</v>
      </c>
      <c r="I51" s="34">
        <f t="shared" si="6"/>
        <v>329559.40000000002</v>
      </c>
      <c r="J51" s="34">
        <v>307450.5</v>
      </c>
      <c r="K51" s="34">
        <f t="shared" si="3"/>
        <v>22108.900000000023</v>
      </c>
      <c r="L51" s="33">
        <f t="shared" si="4"/>
        <v>0.33999999999999997</v>
      </c>
      <c r="M51" s="34">
        <f>ROUND(C51*D51*L51*12/1000,1)</f>
        <v>169773</v>
      </c>
    </row>
    <row r="52" spans="1:13" ht="15">
      <c r="A52" s="29">
        <v>36</v>
      </c>
      <c r="B52" s="30" t="s">
        <v>55</v>
      </c>
      <c r="C52" s="31">
        <v>7876</v>
      </c>
      <c r="D52" s="26">
        <v>6484.94</v>
      </c>
      <c r="E52" s="32">
        <v>0.45</v>
      </c>
      <c r="F52" s="35">
        <v>0.91900000000000004</v>
      </c>
      <c r="G52" s="32">
        <f t="shared" si="0"/>
        <v>0.49</v>
      </c>
      <c r="H52" s="33">
        <f t="shared" si="2"/>
        <v>0.49</v>
      </c>
      <c r="I52" s="34">
        <f t="shared" si="6"/>
        <v>300323.3</v>
      </c>
      <c r="J52" s="34">
        <v>324780.5</v>
      </c>
      <c r="K52" s="34">
        <f t="shared" si="3"/>
        <v>-24457.200000000012</v>
      </c>
      <c r="L52" s="33">
        <f t="shared" si="4"/>
        <v>0.51</v>
      </c>
      <c r="M52" s="34">
        <f>ROUND(C52*D52*L52*12/1000,1)</f>
        <v>312581.40000000002</v>
      </c>
    </row>
    <row r="53" spans="1:13" ht="15">
      <c r="A53" s="29">
        <v>37</v>
      </c>
      <c r="B53" s="30" t="s">
        <v>56</v>
      </c>
      <c r="C53" s="31">
        <v>4525</v>
      </c>
      <c r="D53" s="26">
        <v>5398</v>
      </c>
      <c r="E53" s="32">
        <v>0.45</v>
      </c>
      <c r="F53" s="35">
        <v>0.93899999999999995</v>
      </c>
      <c r="G53" s="32">
        <f t="shared" si="0"/>
        <v>0.47899999999999998</v>
      </c>
      <c r="H53" s="33">
        <f t="shared" si="2"/>
        <v>0.47899999999999998</v>
      </c>
      <c r="I53" s="34">
        <f t="shared" si="6"/>
        <v>140400.4</v>
      </c>
      <c r="J53" s="34">
        <v>139997</v>
      </c>
      <c r="K53" s="34">
        <f t="shared" si="3"/>
        <v>403.39999999999418</v>
      </c>
      <c r="L53" s="33">
        <f t="shared" si="4"/>
        <v>0.52100000000000002</v>
      </c>
      <c r="M53" s="34">
        <f>ROUND(C53*D53*L53*12/1000,1)</f>
        <v>152711</v>
      </c>
    </row>
    <row r="54" spans="1:13" ht="15">
      <c r="A54" s="29">
        <v>38</v>
      </c>
      <c r="B54" s="30" t="s">
        <v>57</v>
      </c>
      <c r="C54" s="31">
        <v>4117</v>
      </c>
      <c r="D54" s="26">
        <v>6541</v>
      </c>
      <c r="E54" s="32">
        <v>0.45</v>
      </c>
      <c r="F54" s="35">
        <v>0.75700000000000001</v>
      </c>
      <c r="G54" s="32">
        <f t="shared" si="0"/>
        <v>0.59399999999999997</v>
      </c>
      <c r="H54" s="33">
        <f t="shared" si="2"/>
        <v>0.59399999999999997</v>
      </c>
      <c r="I54" s="34">
        <f t="shared" si="6"/>
        <v>191952</v>
      </c>
      <c r="J54" s="34">
        <v>191952</v>
      </c>
      <c r="K54" s="34">
        <f t="shared" si="3"/>
        <v>0</v>
      </c>
      <c r="L54" s="33">
        <f t="shared" si="4"/>
        <v>0.40600000000000003</v>
      </c>
      <c r="M54" s="34">
        <f>ROUND(C54*D54*L54*12/1000,1)</f>
        <v>131199.5</v>
      </c>
    </row>
    <row r="55" spans="1:13" ht="15">
      <c r="A55" s="29">
        <v>39</v>
      </c>
      <c r="B55" s="30" t="s">
        <v>58</v>
      </c>
      <c r="C55" s="31">
        <v>4964</v>
      </c>
      <c r="D55" s="26">
        <v>9124</v>
      </c>
      <c r="E55" s="32">
        <v>0.45</v>
      </c>
      <c r="F55" s="35">
        <v>0.91200000000000003</v>
      </c>
      <c r="G55" s="32">
        <f t="shared" si="0"/>
        <v>0.49299999999999999</v>
      </c>
      <c r="H55" s="33">
        <f t="shared" si="2"/>
        <v>0.49299999999999999</v>
      </c>
      <c r="I55" s="34">
        <f t="shared" si="6"/>
        <v>267944.7</v>
      </c>
      <c r="J55" s="34">
        <v>241971</v>
      </c>
      <c r="K55" s="34">
        <f t="shared" si="3"/>
        <v>25973.700000000012</v>
      </c>
      <c r="L55" s="33">
        <f t="shared" si="4"/>
        <v>0.50700000000000001</v>
      </c>
      <c r="M55" s="34">
        <f>ROUND(C55*D55*L55*12/1000,1)</f>
        <v>275553.7</v>
      </c>
    </row>
    <row r="56" spans="1:13" ht="15">
      <c r="A56" s="29">
        <v>40</v>
      </c>
      <c r="B56" s="30" t="s">
        <v>59</v>
      </c>
      <c r="C56" s="31">
        <v>10417</v>
      </c>
      <c r="D56" s="26">
        <v>7877</v>
      </c>
      <c r="E56" s="32">
        <v>0.45</v>
      </c>
      <c r="F56" s="35">
        <v>1.1479999999999999</v>
      </c>
      <c r="G56" s="32">
        <f t="shared" si="0"/>
        <v>0.39200000000000002</v>
      </c>
      <c r="H56" s="33">
        <f t="shared" si="2"/>
        <v>0.39200000000000002</v>
      </c>
      <c r="I56" s="34">
        <f t="shared" si="6"/>
        <v>385985.4</v>
      </c>
      <c r="J56" s="34">
        <v>343896.3</v>
      </c>
      <c r="K56" s="34">
        <f t="shared" si="3"/>
        <v>42089.100000000035</v>
      </c>
      <c r="L56" s="33">
        <f t="shared" si="4"/>
        <v>0.60799999999999998</v>
      </c>
      <c r="M56" s="34">
        <f>ROUND(C56*D56*L56*12/1000,1)</f>
        <v>598671.19999999995</v>
      </c>
    </row>
    <row r="57" spans="1:13" ht="15">
      <c r="A57" s="29">
        <v>41</v>
      </c>
      <c r="B57" s="30" t="s">
        <v>60</v>
      </c>
      <c r="C57" s="31">
        <v>8864</v>
      </c>
      <c r="D57" s="26">
        <v>6495</v>
      </c>
      <c r="E57" s="32">
        <v>0.45</v>
      </c>
      <c r="F57" s="35">
        <v>0.747</v>
      </c>
      <c r="G57" s="32">
        <f t="shared" si="0"/>
        <v>0.60199999999999998</v>
      </c>
      <c r="H57" s="33">
        <f t="shared" si="2"/>
        <v>0.60199999999999998</v>
      </c>
      <c r="I57" s="34">
        <f t="shared" si="6"/>
        <v>415897.8</v>
      </c>
      <c r="J57" s="34">
        <v>415897.8</v>
      </c>
      <c r="K57" s="34">
        <f t="shared" si="3"/>
        <v>0</v>
      </c>
      <c r="L57" s="33">
        <f t="shared" si="4"/>
        <v>0.39800000000000002</v>
      </c>
      <c r="M57" s="34">
        <f>ROUND(C57*D57*L57*12/1000,1)</f>
        <v>274962.3</v>
      </c>
    </row>
    <row r="58" spans="1:13" ht="15">
      <c r="A58" s="29">
        <v>42</v>
      </c>
      <c r="B58" s="30" t="s">
        <v>61</v>
      </c>
      <c r="C58" s="31">
        <v>3851</v>
      </c>
      <c r="D58" s="26">
        <v>7228</v>
      </c>
      <c r="E58" s="32">
        <v>0.45</v>
      </c>
      <c r="F58" s="35">
        <v>0.75700000000000001</v>
      </c>
      <c r="G58" s="32">
        <f t="shared" si="0"/>
        <v>0.59399999999999997</v>
      </c>
      <c r="H58" s="33">
        <f t="shared" si="2"/>
        <v>0.59399999999999997</v>
      </c>
      <c r="I58" s="34">
        <f t="shared" si="6"/>
        <v>198408.1</v>
      </c>
      <c r="J58" s="34">
        <v>176770.4</v>
      </c>
      <c r="K58" s="34">
        <f t="shared" si="3"/>
        <v>21637.700000000012</v>
      </c>
      <c r="L58" s="33">
        <f t="shared" si="4"/>
        <v>0.40600000000000003</v>
      </c>
      <c r="M58" s="34">
        <f>ROUND(C58*D58*L58*12/1000,1)</f>
        <v>135612.29999999999</v>
      </c>
    </row>
    <row r="59" spans="1:13" ht="29.25">
      <c r="A59" s="15"/>
      <c r="B59" s="16" t="s">
        <v>62</v>
      </c>
      <c r="C59" s="25">
        <f>C60</f>
        <v>5498</v>
      </c>
      <c r="D59" s="26"/>
      <c r="E59" s="32"/>
      <c r="F59" s="35"/>
      <c r="G59" s="32"/>
      <c r="H59" s="33"/>
      <c r="I59" s="36">
        <f>I60</f>
        <v>346854.6</v>
      </c>
      <c r="J59" s="36">
        <v>344339.1</v>
      </c>
      <c r="K59" s="36">
        <f>K60</f>
        <v>2515.5</v>
      </c>
      <c r="L59" s="33"/>
      <c r="M59" s="36">
        <f>M60</f>
        <v>170067.3</v>
      </c>
    </row>
    <row r="60" spans="1:13" ht="15">
      <c r="A60" s="29">
        <v>43</v>
      </c>
      <c r="B60" s="30" t="s">
        <v>63</v>
      </c>
      <c r="C60" s="31">
        <v>5498</v>
      </c>
      <c r="D60" s="26">
        <v>7835</v>
      </c>
      <c r="E60" s="32">
        <v>0.45</v>
      </c>
      <c r="F60" s="35">
        <v>0.67100000000000004</v>
      </c>
      <c r="G60" s="32">
        <f t="shared" si="0"/>
        <v>0.67100000000000004</v>
      </c>
      <c r="H60" s="33">
        <f t="shared" si="2"/>
        <v>0.67100000000000004</v>
      </c>
      <c r="I60" s="34">
        <f>ROUND(C60*D60*H60*12/1000,1)</f>
        <v>346854.6</v>
      </c>
      <c r="J60" s="34">
        <v>344339.1</v>
      </c>
      <c r="K60" s="34">
        <f t="shared" si="3"/>
        <v>2515.5</v>
      </c>
      <c r="L60" s="33">
        <f t="shared" si="4"/>
        <v>0.32899999999999996</v>
      </c>
      <c r="M60" s="34">
        <f>ROUND(C60*D60*L60*12/1000,1)</f>
        <v>170067.3</v>
      </c>
    </row>
    <row r="61" spans="1:13" ht="29.25">
      <c r="A61" s="15"/>
      <c r="B61" s="16" t="s">
        <v>64</v>
      </c>
      <c r="C61" s="25">
        <f>SUM(C62:C64)</f>
        <v>26625</v>
      </c>
      <c r="D61" s="26"/>
      <c r="E61" s="32"/>
      <c r="F61" s="35"/>
      <c r="G61" s="32"/>
      <c r="H61" s="33"/>
      <c r="I61" s="36">
        <f>SUM(I62:I64)</f>
        <v>1450498.4</v>
      </c>
      <c r="J61" s="36">
        <v>1412959.6</v>
      </c>
      <c r="K61" s="36">
        <f>SUM(K62:K64)</f>
        <v>37538.799999999872</v>
      </c>
      <c r="L61" s="33"/>
      <c r="M61" s="36">
        <f>SUM(M62:M64)</f>
        <v>993019.1</v>
      </c>
    </row>
    <row r="62" spans="1:13" ht="15">
      <c r="A62" s="29">
        <v>44</v>
      </c>
      <c r="B62" s="30" t="s">
        <v>65</v>
      </c>
      <c r="C62" s="31">
        <v>12127</v>
      </c>
      <c r="D62" s="26">
        <v>7524</v>
      </c>
      <c r="E62" s="32">
        <v>0.45</v>
      </c>
      <c r="F62" s="35">
        <v>0.66600000000000004</v>
      </c>
      <c r="G62" s="32">
        <f t="shared" si="0"/>
        <v>0.67600000000000005</v>
      </c>
      <c r="H62" s="33">
        <f t="shared" si="2"/>
        <v>0.67600000000000005</v>
      </c>
      <c r="I62" s="34">
        <f>ROUND(C62*D62*H62*12/1000,1)</f>
        <v>740167.7</v>
      </c>
      <c r="J62" s="34">
        <v>789605.8</v>
      </c>
      <c r="K62" s="34">
        <f t="shared" si="3"/>
        <v>-49438.100000000093</v>
      </c>
      <c r="L62" s="33">
        <f t="shared" si="4"/>
        <v>0.32399999999999995</v>
      </c>
      <c r="M62" s="34">
        <f>ROUND(C62*D62*L62*12/1000,1)</f>
        <v>354754.9</v>
      </c>
    </row>
    <row r="63" spans="1:13" ht="15">
      <c r="A63" s="29">
        <v>45</v>
      </c>
      <c r="B63" s="30" t="s">
        <v>66</v>
      </c>
      <c r="C63" s="31">
        <v>9798</v>
      </c>
      <c r="D63" s="26">
        <v>7797</v>
      </c>
      <c r="E63" s="32">
        <v>0.45</v>
      </c>
      <c r="F63" s="35">
        <v>0.85299999999999998</v>
      </c>
      <c r="G63" s="32">
        <f t="shared" si="0"/>
        <v>0.52800000000000002</v>
      </c>
      <c r="H63" s="33">
        <f t="shared" si="2"/>
        <v>0.52800000000000002</v>
      </c>
      <c r="I63" s="34">
        <f>ROUND(C63*D63*H63*12/1000,1)</f>
        <v>484038.8</v>
      </c>
      <c r="J63" s="34">
        <v>397061.9</v>
      </c>
      <c r="K63" s="34">
        <f t="shared" si="3"/>
        <v>86976.899999999965</v>
      </c>
      <c r="L63" s="33">
        <f t="shared" si="4"/>
        <v>0.47199999999999998</v>
      </c>
      <c r="M63" s="34">
        <f>ROUND(C63*D63*L63*12/1000,1)</f>
        <v>432701.3</v>
      </c>
    </row>
    <row r="64" spans="1:13" ht="15">
      <c r="A64" s="29">
        <v>46</v>
      </c>
      <c r="B64" s="30" t="s">
        <v>67</v>
      </c>
      <c r="C64" s="31">
        <v>4700</v>
      </c>
      <c r="D64" s="26">
        <v>7657</v>
      </c>
      <c r="E64" s="32">
        <v>0.45</v>
      </c>
      <c r="F64" s="35">
        <v>0.85899999999999999</v>
      </c>
      <c r="G64" s="32">
        <f t="shared" si="0"/>
        <v>0.52400000000000002</v>
      </c>
      <c r="H64" s="33">
        <f t="shared" si="2"/>
        <v>0.52400000000000002</v>
      </c>
      <c r="I64" s="34">
        <f>ROUND(C64*D64*H64*12/1000,1)</f>
        <v>226291.9</v>
      </c>
      <c r="J64" s="34">
        <v>226291.9</v>
      </c>
      <c r="K64" s="34">
        <f t="shared" si="3"/>
        <v>0</v>
      </c>
      <c r="L64" s="33">
        <f t="shared" si="4"/>
        <v>0.47599999999999998</v>
      </c>
      <c r="M64" s="34">
        <f>ROUND(C64*D64*L64*12/1000,1)</f>
        <v>205562.9</v>
      </c>
    </row>
    <row r="65" spans="1:13" ht="29.25">
      <c r="A65" s="15"/>
      <c r="B65" s="16" t="s">
        <v>68</v>
      </c>
      <c r="C65" s="25">
        <f>SUM(C66:C72)</f>
        <v>22289</v>
      </c>
      <c r="D65" s="26"/>
      <c r="E65" s="32"/>
      <c r="F65" s="35"/>
      <c r="G65" s="32"/>
      <c r="H65" s="33"/>
      <c r="I65" s="36">
        <f>SUM(I66:I72)</f>
        <v>1856495.7000000002</v>
      </c>
      <c r="J65" s="36">
        <v>1665123.5</v>
      </c>
      <c r="K65" s="36">
        <f>SUM(K66:K72)</f>
        <v>191372.20000000004</v>
      </c>
      <c r="L65" s="33"/>
      <c r="M65" s="36">
        <f>SUM(M66:M72)</f>
        <v>1467513.2999999998</v>
      </c>
    </row>
    <row r="66" spans="1:13" ht="15">
      <c r="A66" s="29">
        <v>47</v>
      </c>
      <c r="B66" s="30" t="s">
        <v>69</v>
      </c>
      <c r="C66" s="31">
        <v>7021</v>
      </c>
      <c r="D66" s="26">
        <v>12596</v>
      </c>
      <c r="E66" s="32">
        <v>0.45</v>
      </c>
      <c r="F66" s="35">
        <v>0.76400000000000001</v>
      </c>
      <c r="G66" s="32">
        <f t="shared" si="0"/>
        <v>0.58899999999999997</v>
      </c>
      <c r="H66" s="33">
        <f t="shared" si="2"/>
        <v>0.58899999999999997</v>
      </c>
      <c r="I66" s="34">
        <f t="shared" ref="I66:I72" si="7">ROUND(C66*D66*H66*12/1000,1)</f>
        <v>625069.30000000005</v>
      </c>
      <c r="J66" s="34">
        <v>504179.5</v>
      </c>
      <c r="K66" s="34">
        <f t="shared" si="3"/>
        <v>120889.80000000005</v>
      </c>
      <c r="L66" s="33">
        <f t="shared" si="4"/>
        <v>0.41100000000000003</v>
      </c>
      <c r="M66" s="34">
        <f>ROUND(C66*D66*L66*12/1000,1)</f>
        <v>436168.9</v>
      </c>
    </row>
    <row r="67" spans="1:13" ht="15">
      <c r="A67" s="29">
        <v>48</v>
      </c>
      <c r="B67" s="30" t="s">
        <v>70</v>
      </c>
      <c r="C67" s="31">
        <v>6900</v>
      </c>
      <c r="D67" s="26">
        <v>11978</v>
      </c>
      <c r="E67" s="32">
        <v>0.45</v>
      </c>
      <c r="F67" s="35">
        <v>0.81499999999999995</v>
      </c>
      <c r="G67" s="32">
        <f t="shared" si="0"/>
        <v>0.55200000000000005</v>
      </c>
      <c r="H67" s="33">
        <f t="shared" si="2"/>
        <v>0.55200000000000005</v>
      </c>
      <c r="I67" s="34">
        <f t="shared" si="7"/>
        <v>547461.69999999995</v>
      </c>
      <c r="J67" s="34">
        <v>503188.8</v>
      </c>
      <c r="K67" s="34">
        <f t="shared" si="3"/>
        <v>44272.899999999965</v>
      </c>
      <c r="L67" s="33">
        <f t="shared" si="4"/>
        <v>0.44799999999999995</v>
      </c>
      <c r="M67" s="34">
        <f>ROUND(C67*D67*L67*12/1000,1)</f>
        <v>444316.7</v>
      </c>
    </row>
    <row r="68" spans="1:13" ht="15">
      <c r="A68" s="29">
        <v>49</v>
      </c>
      <c r="B68" s="30" t="s">
        <v>71</v>
      </c>
      <c r="C68" s="31">
        <v>3926</v>
      </c>
      <c r="D68" s="26">
        <v>10509</v>
      </c>
      <c r="E68" s="32">
        <v>0.45</v>
      </c>
      <c r="F68" s="35">
        <v>0.82899999999999996</v>
      </c>
      <c r="G68" s="32">
        <f t="shared" si="0"/>
        <v>0.54300000000000004</v>
      </c>
      <c r="H68" s="33">
        <f t="shared" si="2"/>
        <v>0.54300000000000004</v>
      </c>
      <c r="I68" s="34">
        <f t="shared" si="7"/>
        <v>268839.3</v>
      </c>
      <c r="J68" s="34">
        <v>268839.3</v>
      </c>
      <c r="K68" s="34">
        <f t="shared" si="3"/>
        <v>0</v>
      </c>
      <c r="L68" s="33">
        <f t="shared" si="4"/>
        <v>0.45699999999999996</v>
      </c>
      <c r="M68" s="34">
        <f>ROUND(C68*D68*L68*12/1000,1)</f>
        <v>226260.7</v>
      </c>
    </row>
    <row r="69" spans="1:13" ht="15">
      <c r="A69" s="29">
        <v>50</v>
      </c>
      <c r="B69" s="30" t="s">
        <v>72</v>
      </c>
      <c r="C69" s="31">
        <v>1305</v>
      </c>
      <c r="D69" s="26">
        <v>18120.11</v>
      </c>
      <c r="E69" s="32">
        <v>0.45</v>
      </c>
      <c r="F69" s="35">
        <v>0.63300000000000001</v>
      </c>
      <c r="G69" s="32">
        <f t="shared" si="0"/>
        <v>0.71099999999999997</v>
      </c>
      <c r="H69" s="33">
        <f t="shared" si="2"/>
        <v>0.71099999999999997</v>
      </c>
      <c r="I69" s="34">
        <f t="shared" si="7"/>
        <v>201754</v>
      </c>
      <c r="J69" s="34">
        <v>201754</v>
      </c>
      <c r="K69" s="34">
        <f t="shared" si="3"/>
        <v>0</v>
      </c>
      <c r="L69" s="33">
        <f t="shared" si="4"/>
        <v>0.28900000000000003</v>
      </c>
      <c r="M69" s="34">
        <f>ROUND(C69*D69*L69*12/1000,1)</f>
        <v>82006.899999999994</v>
      </c>
    </row>
    <row r="70" spans="1:13" ht="15">
      <c r="A70" s="29">
        <v>51</v>
      </c>
      <c r="B70" s="30" t="s">
        <v>73</v>
      </c>
      <c r="C70" s="31">
        <v>570</v>
      </c>
      <c r="D70" s="26">
        <v>16956</v>
      </c>
      <c r="E70" s="32">
        <v>0.45</v>
      </c>
      <c r="F70" s="35">
        <v>0.68500000000000005</v>
      </c>
      <c r="G70" s="32">
        <f t="shared" si="0"/>
        <v>0.65700000000000003</v>
      </c>
      <c r="H70" s="33">
        <f t="shared" si="2"/>
        <v>0.65700000000000003</v>
      </c>
      <c r="I70" s="34">
        <f t="shared" si="7"/>
        <v>76198.2</v>
      </c>
      <c r="J70" s="34">
        <v>78675</v>
      </c>
      <c r="K70" s="34">
        <f t="shared" si="3"/>
        <v>-2476.8000000000029</v>
      </c>
      <c r="L70" s="33">
        <f t="shared" si="4"/>
        <v>0.34299999999999997</v>
      </c>
      <c r="M70" s="34">
        <f>ROUND(C70*D70*L70*12/1000,1)</f>
        <v>39780.800000000003</v>
      </c>
    </row>
    <row r="71" spans="1:13" ht="15">
      <c r="A71" s="29">
        <v>52</v>
      </c>
      <c r="B71" s="30" t="s">
        <v>74</v>
      </c>
      <c r="C71" s="31">
        <v>1744</v>
      </c>
      <c r="D71" s="26">
        <v>13500</v>
      </c>
      <c r="E71" s="32">
        <v>0.45</v>
      </c>
      <c r="F71" s="35">
        <v>1.5469999999999999</v>
      </c>
      <c r="G71" s="32">
        <f t="shared" si="0"/>
        <v>0.29099999999999998</v>
      </c>
      <c r="H71" s="33">
        <f t="shared" si="2"/>
        <v>0.29099999999999998</v>
      </c>
      <c r="I71" s="34">
        <f t="shared" si="7"/>
        <v>82215.600000000006</v>
      </c>
      <c r="J71" s="34">
        <v>59514.2</v>
      </c>
      <c r="K71" s="34">
        <f t="shared" si="3"/>
        <v>22701.400000000009</v>
      </c>
      <c r="L71" s="33">
        <f t="shared" si="4"/>
        <v>0.70900000000000007</v>
      </c>
      <c r="M71" s="34">
        <f>ROUND(C71*D71*L71*12/1000,1)</f>
        <v>200312.4</v>
      </c>
    </row>
    <row r="72" spans="1:13" ht="15">
      <c r="A72" s="29">
        <v>53</v>
      </c>
      <c r="B72" s="30" t="s">
        <v>75</v>
      </c>
      <c r="C72" s="31">
        <v>823</v>
      </c>
      <c r="D72" s="26">
        <v>9480</v>
      </c>
      <c r="E72" s="32">
        <v>0.45</v>
      </c>
      <c r="F72" s="35">
        <v>0.76700000000000002</v>
      </c>
      <c r="G72" s="32">
        <f t="shared" si="0"/>
        <v>0.58699999999999997</v>
      </c>
      <c r="H72" s="33">
        <f t="shared" si="2"/>
        <v>0.58699999999999997</v>
      </c>
      <c r="I72" s="34">
        <f t="shared" si="7"/>
        <v>54957.599999999999</v>
      </c>
      <c r="J72" s="34">
        <v>48972.7</v>
      </c>
      <c r="K72" s="34">
        <f t="shared" si="3"/>
        <v>5984.9000000000015</v>
      </c>
      <c r="L72" s="33">
        <f t="shared" si="4"/>
        <v>0.41300000000000003</v>
      </c>
      <c r="M72" s="34">
        <f>ROUND(C72*D72*L72*12/1000,1)</f>
        <v>38666.9</v>
      </c>
    </row>
    <row r="73" spans="1:13">
      <c r="D73" s="37"/>
    </row>
    <row r="74" spans="1:13" ht="45" customHeight="1">
      <c r="A74" s="51" t="s">
        <v>76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</row>
    <row r="75" spans="1:13">
      <c r="D75" s="37"/>
    </row>
    <row r="76" spans="1:13">
      <c r="D76" s="37"/>
    </row>
    <row r="77" spans="1:13">
      <c r="D77" s="37"/>
    </row>
    <row r="78" spans="1:13">
      <c r="D78" s="37"/>
    </row>
    <row r="79" spans="1:13">
      <c r="D79" s="37"/>
    </row>
    <row r="80" spans="1:13" s="2" customFormat="1">
      <c r="D80" s="37"/>
    </row>
    <row r="81" spans="4:4" s="2" customFormat="1">
      <c r="D81" s="37"/>
    </row>
    <row r="82" spans="4:4" s="2" customFormat="1">
      <c r="D82" s="37"/>
    </row>
    <row r="83" spans="4:4" s="2" customFormat="1">
      <c r="D83" s="37"/>
    </row>
    <row r="84" spans="4:4" s="2" customFormat="1">
      <c r="D84" s="37"/>
    </row>
    <row r="85" spans="4:4" s="2" customFormat="1">
      <c r="D85" s="37"/>
    </row>
    <row r="86" spans="4:4" s="2" customFormat="1">
      <c r="D86" s="37"/>
    </row>
    <row r="87" spans="4:4" s="2" customFormat="1">
      <c r="D87" s="37"/>
    </row>
    <row r="88" spans="4:4" s="2" customFormat="1">
      <c r="D88" s="37"/>
    </row>
    <row r="89" spans="4:4" s="2" customFormat="1">
      <c r="D89" s="37"/>
    </row>
    <row r="90" spans="4:4" s="2" customFormat="1">
      <c r="D90" s="37"/>
    </row>
    <row r="91" spans="4:4" s="2" customFormat="1">
      <c r="D91" s="37"/>
    </row>
    <row r="92" spans="4:4" s="2" customFormat="1">
      <c r="D92" s="37"/>
    </row>
    <row r="93" spans="4:4" s="2" customFormat="1">
      <c r="D93" s="37"/>
    </row>
    <row r="94" spans="4:4" s="2" customFormat="1">
      <c r="D94" s="37"/>
    </row>
    <row r="95" spans="4:4" s="2" customFormat="1">
      <c r="D95" s="37"/>
    </row>
    <row r="96" spans="4:4" s="2" customFormat="1">
      <c r="D96" s="37"/>
    </row>
    <row r="97" spans="4:4" s="2" customFormat="1">
      <c r="D97" s="37"/>
    </row>
    <row r="98" spans="4:4" s="2" customFormat="1">
      <c r="D98" s="37"/>
    </row>
    <row r="99" spans="4:4" s="2" customFormat="1">
      <c r="D99" s="37"/>
    </row>
    <row r="100" spans="4:4" s="2" customFormat="1">
      <c r="D100" s="37"/>
    </row>
    <row r="101" spans="4:4" s="2" customFormat="1">
      <c r="D101" s="37"/>
    </row>
  </sheetData>
  <mergeCells count="15">
    <mergeCell ref="A74:K74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</mergeCells>
  <pageMargins left="0.74803149606299213" right="0.74803149606299213" top="0.94488188976377963" bottom="0.62992125984251968" header="0.43307086614173229" footer="0.51181102362204722"/>
  <pageSetup paperSize="0" scale="65" fitToHeight="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2015-доп. потребность</vt:lpstr>
      <vt:lpstr>'2015-доп. потребность'!Заголовки_для_печати</vt:lpstr>
      <vt:lpstr>'2015-доп. потребность'!Область_печати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Spivak</dc:creator>
  <cp:lastModifiedBy>Spivak</cp:lastModifiedBy>
  <cp:lastPrinted>2015-09-10T15:45:18Z</cp:lastPrinted>
  <dcterms:created xsi:type="dcterms:W3CDTF">2015-09-10T14:55:03Z</dcterms:created>
  <dcterms:modified xsi:type="dcterms:W3CDTF">2015-09-11T08:00:07Z</dcterms:modified>
</cp:coreProperties>
</file>