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10395" activeTab="0"/>
  </bookViews>
  <sheets>
    <sheet name="отчет" sheetId="1" r:id="rId1"/>
  </sheets>
  <definedNames>
    <definedName name="_xlnm.Print_Titles" localSheetId="0">'отчет'!$A:$A,'отчет'!$3:$7</definedName>
    <definedName name="_xlnm.Print_Area" localSheetId="0">'отчет'!$A$1:$O$92</definedName>
  </definedNames>
  <calcPr fullCalcOnLoad="1"/>
</workbook>
</file>

<file path=xl/sharedStrings.xml><?xml version="1.0" encoding="utf-8"?>
<sst xmlns="http://schemas.openxmlformats.org/spreadsheetml/2006/main" count="109" uniqueCount="102">
  <si>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</si>
  <si>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</si>
  <si>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</si>
  <si>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</si>
  <si>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</si>
  <si>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</si>
  <si>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</si>
  <si>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</si>
  <si>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</si>
  <si>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</si>
  <si>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</si>
  <si>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</si>
  <si>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</si>
  <si>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</si>
  <si>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Тамбовская область</t>
  </si>
  <si>
    <t>Тульская область</t>
  </si>
  <si>
    <t>Ярославская область</t>
  </si>
  <si>
    <t>Республика Коми</t>
  </si>
  <si>
    <t>Республика Карелия</t>
  </si>
  <si>
    <t>Архангельская область</t>
  </si>
  <si>
    <t>Вологодская область</t>
  </si>
  <si>
    <t>Калининградская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</si>
  <si>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</si>
  <si>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</si>
  <si>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</si>
  <si>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</si>
  <si>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</si>
  <si>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</si>
  <si>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</si>
  <si>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Ростовская область</t>
  </si>
  <si>
    <t>Карачаево-Черкесская Республика</t>
  </si>
  <si>
    <t>Республика Дагестан</t>
  </si>
  <si>
    <t>Чеченская Республика</t>
  </si>
  <si>
    <t>Ставропольский край</t>
  </si>
  <si>
    <t>Республика Ингушетия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</si>
  <si>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</si>
  <si>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</si>
  <si>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</si>
  <si>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</si>
  <si>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Чувашская Республика</t>
  </si>
  <si>
    <t>Удмуртская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</si>
  <si>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</si>
  <si>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</si>
  <si>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</si>
  <si>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</si>
  <si>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Саратовская область</t>
  </si>
  <si>
    <t>Самарская область</t>
  </si>
  <si>
    <t>Ульяновская область</t>
  </si>
  <si>
    <t>Ямало-Ненецкий а.о.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</si>
  <si>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</si>
  <si>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</si>
  <si>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</si>
  <si>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</si>
  <si>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Бурятия</t>
  </si>
  <si>
    <t>Республика Алтай</t>
  </si>
  <si>
    <t>Республика Хакасия</t>
  </si>
  <si>
    <t>Республика Тыва</t>
  </si>
  <si>
    <t>Алтайский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</si>
  <si>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</si>
  <si>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</si>
  <si>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</si>
  <si>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</si>
  <si>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</si>
  <si>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</si>
  <si>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Чукотский а.о.</t>
  </si>
  <si>
    <t>Еврейская автономная область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</si>
  <si>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</si>
  <si>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</si>
  <si>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</si>
  <si>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</si>
  <si>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</si>
  <si>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Московская область</t>
  </si>
  <si>
    <t>г. Москва</t>
  </si>
  <si>
    <t>г.Санкт-Петербург</t>
  </si>
  <si>
    <t>Республика Северная Осетия</t>
  </si>
  <si>
    <t>Пермский край</t>
  </si>
  <si>
    <t>Красноярский край</t>
  </si>
  <si>
    <t>Забайкальский край</t>
  </si>
  <si>
    <t>Камчатский край</t>
  </si>
  <si>
    <t xml:space="preserve"> </t>
  </si>
  <si>
    <t>Общая численность безработных граждан, человек</t>
  </si>
  <si>
    <t>Численность экономически активного населения, человек</t>
  </si>
  <si>
    <t>ИТОГО</t>
  </si>
  <si>
    <t xml:space="preserve">Предварительное распределение субсидии между бюджетами субъектов Российской Федерации на реализацию дополнительных мер на рынке труда </t>
  </si>
  <si>
    <t>Наименование субъекта Российской Федерации</t>
  </si>
  <si>
    <t>Ненецкий авт.округ</t>
  </si>
  <si>
    <t>Ленинградская обл.</t>
  </si>
  <si>
    <t>Волгоградская обл.</t>
  </si>
  <si>
    <t>Кабардино-Балкарская Респуб.</t>
  </si>
  <si>
    <t>формула</t>
  </si>
  <si>
    <t>округлен.</t>
  </si>
  <si>
    <t>Ханты-Мансийский а.о.</t>
  </si>
  <si>
    <t xml:space="preserve">Распределение средств между  субъектами Российской Федерации с напряженной ситуацией на рынке труда исходя из равной доступности, 
тыс. рублей  </t>
  </si>
  <si>
    <t xml:space="preserve">Распределение средств между  субъектами Российской Федерации на реализацию дополнительных мероприятий, всего,  тыс. рублей </t>
  </si>
  <si>
    <t>Расчетный объем средств бюджета субъекта Российской Федерации  исходя из уровня софинанси-рования из федерального бюджета, тыс. рублей</t>
  </si>
  <si>
    <t>Численность пенсионеров - инвалидов в трудоспо-собном возрасте, человек</t>
  </si>
  <si>
    <t>Уровень бюджетной обеспечен-ности</t>
  </si>
  <si>
    <t>Расчетный уровень софинан-сирования</t>
  </si>
  <si>
    <t>Уровень софинансирова-ния дополни-тельных мероприятий из федерального бюджета</t>
  </si>
  <si>
    <t xml:space="preserve">Распределение средств по субъектам Российской Федерации на содействие в трудоустройстве инвалидам,  р исходя из равной доступности, тыс. рублей   </t>
  </si>
  <si>
    <t>Численность инвалидов, которым планируется оказать содействие в трудоустройстве, человек</t>
  </si>
  <si>
    <t>Численность участников мероприятий по снижению напряженности на рынке труда, человек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</si>
</sst>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;[Red]0"/>
    <numFmt numFmtId="173" formatCode="#,##0;[Red]\-#,##0;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  <numFmt numFmtId="181" formatCode="0.0"/>
    <numFmt numFmtId="182" formatCode="0.0000000"/>
    <numFmt numFmtId="183" formatCode="0.000000"/>
    <numFmt numFmtId="184" formatCode="0.0000000000"/>
    <numFmt numFmtId="185" formatCode="0.00000000000"/>
    <numFmt numFmtId="186" formatCode="0.000000000"/>
    <numFmt numFmtId="187" formatCode="0.00000000"/>
  </numFmts>
  <fonts count="10"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81" fontId="1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left" vertical="center" wrapText="1"/>
      <protection/>
    </xf>
    <xf numFmtId="1" fontId="1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" fontId="3" fillId="2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wrapText="1"/>
    </xf>
    <xf numFmtId="0" fontId="6" fillId="0" borderId="0" xfId="0" applyFont="1" applyFill="1" applyAlignment="1">
      <alignment vertical="center"/>
    </xf>
    <xf numFmtId="181" fontId="3" fillId="0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3" fillId="4" borderId="1" xfId="0" applyNumberFormat="1" applyFont="1" applyFill="1" applyBorder="1" applyAlignment="1" applyProtection="1">
      <alignment horizontal="left" vertical="center" wrapText="1"/>
      <protection/>
    </xf>
    <xf numFmtId="0" fontId="3" fillId="4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8"/>
  <sheetViews>
    <sheetView tabSelected="1" view="pageBreakPreview" zoomScaleNormal="75" zoomScaleSheetLayoutView="100" workbookViewId="0" topLeftCell="A4">
      <pane xSplit="1" ySplit="5" topLeftCell="F45" activePane="bottomRight" state="frozen"/>
      <selection pane="topLeft" activeCell="A4" sqref="A4"/>
      <selection pane="topRight" activeCell="B4" sqref="B4"/>
      <selection pane="bottomLeft" activeCell="A9" sqref="A9"/>
      <selection pane="bottomRight" activeCell="G35" sqref="G35"/>
    </sheetView>
  </sheetViews>
  <sheetFormatPr defaultColWidth="9.125" defaultRowHeight="12.75"/>
  <cols>
    <col min="1" max="1" width="28.875" style="4" customWidth="1"/>
    <col min="2" max="2" width="11.125" style="20" customWidth="1"/>
    <col min="3" max="3" width="22.625" style="3" customWidth="1"/>
    <col min="4" max="4" width="12.875" style="5" hidden="1" customWidth="1"/>
    <col min="5" max="5" width="0.12890625" style="24" hidden="1" customWidth="1"/>
    <col min="6" max="6" width="11.125" style="20" customWidth="1"/>
    <col min="7" max="7" width="22.375" style="20" customWidth="1"/>
    <col min="8" max="8" width="9.125" style="6" hidden="1" customWidth="1"/>
    <col min="9" max="9" width="17.625" style="16" customWidth="1"/>
    <col min="10" max="10" width="9.625" style="6" customWidth="1"/>
    <col min="11" max="11" width="9.25390625" style="6" customWidth="1"/>
    <col min="12" max="12" width="13.375" style="5" customWidth="1"/>
    <col min="13" max="13" width="19.375" style="17" customWidth="1"/>
    <col min="14" max="14" width="17.375" style="5" customWidth="1"/>
    <col min="15" max="15" width="20.125" style="5" customWidth="1"/>
    <col min="16" max="16" width="7.625" style="5" customWidth="1"/>
    <col min="17" max="17" width="15.75390625" style="5" customWidth="1"/>
    <col min="18" max="27" width="9.125" style="5" customWidth="1"/>
    <col min="28" max="16384" width="9.125" style="3" customWidth="1"/>
  </cols>
  <sheetData>
    <row r="1" spans="1:14" ht="15.75" customHeight="1">
      <c r="A1" s="31"/>
      <c r="B1" s="61" t="s">
        <v>83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42"/>
    </row>
    <row r="2" spans="2:13" ht="9" customHeight="1">
      <c r="B2" s="5"/>
      <c r="C2" s="5"/>
      <c r="E2" s="30"/>
      <c r="F2" s="5"/>
      <c r="G2" s="5"/>
      <c r="I2" s="6"/>
      <c r="M2" s="5"/>
    </row>
    <row r="3" spans="1:27" s="8" customFormat="1" ht="24" customHeight="1">
      <c r="A3" s="70" t="s">
        <v>84</v>
      </c>
      <c r="B3" s="73" t="s">
        <v>95</v>
      </c>
      <c r="C3" s="49" t="s">
        <v>99</v>
      </c>
      <c r="D3" s="50"/>
      <c r="E3" s="55" t="s">
        <v>81</v>
      </c>
      <c r="F3" s="58" t="s">
        <v>80</v>
      </c>
      <c r="G3" s="49" t="s">
        <v>92</v>
      </c>
      <c r="H3" s="50"/>
      <c r="I3" s="62" t="s">
        <v>93</v>
      </c>
      <c r="J3" s="41"/>
      <c r="K3" s="41"/>
      <c r="L3" s="65" t="s">
        <v>98</v>
      </c>
      <c r="M3" s="62" t="s">
        <v>94</v>
      </c>
      <c r="N3" s="43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8" customFormat="1" ht="35.25" customHeight="1">
      <c r="A4" s="71"/>
      <c r="B4" s="74"/>
      <c r="C4" s="51"/>
      <c r="D4" s="52"/>
      <c r="E4" s="56"/>
      <c r="F4" s="59"/>
      <c r="G4" s="51"/>
      <c r="H4" s="52"/>
      <c r="I4" s="63"/>
      <c r="J4" s="66" t="s">
        <v>96</v>
      </c>
      <c r="K4" s="66" t="s">
        <v>97</v>
      </c>
      <c r="L4" s="66"/>
      <c r="M4" s="63"/>
      <c r="N4" s="68" t="s">
        <v>100</v>
      </c>
      <c r="O4" s="69" t="s">
        <v>101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8" customFormat="1" ht="25.5" customHeight="1">
      <c r="A5" s="71"/>
      <c r="B5" s="74"/>
      <c r="C5" s="53"/>
      <c r="D5" s="54"/>
      <c r="E5" s="56"/>
      <c r="F5" s="59"/>
      <c r="G5" s="53"/>
      <c r="H5" s="54"/>
      <c r="I5" s="63"/>
      <c r="J5" s="66"/>
      <c r="K5" s="66"/>
      <c r="L5" s="66"/>
      <c r="M5" s="63"/>
      <c r="N5" s="68"/>
      <c r="O5" s="69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s="8" customFormat="1" ht="20.25" customHeight="1">
      <c r="A6" s="72"/>
      <c r="B6" s="75"/>
      <c r="C6" s="32" t="s">
        <v>89</v>
      </c>
      <c r="D6" s="27" t="s">
        <v>90</v>
      </c>
      <c r="E6" s="57"/>
      <c r="F6" s="60"/>
      <c r="G6" s="27" t="s">
        <v>89</v>
      </c>
      <c r="H6" s="27" t="s">
        <v>90</v>
      </c>
      <c r="I6" s="64"/>
      <c r="J6" s="67"/>
      <c r="K6" s="67"/>
      <c r="L6" s="67"/>
      <c r="M6" s="64"/>
      <c r="N6" s="68"/>
      <c r="O6" s="69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8" customFormat="1" ht="12.75" customHeight="1">
      <c r="A7" s="11">
        <v>1</v>
      </c>
      <c r="B7" s="21">
        <v>2</v>
      </c>
      <c r="C7" s="47">
        <v>5</v>
      </c>
      <c r="D7" s="48"/>
      <c r="E7" s="25">
        <v>6</v>
      </c>
      <c r="F7" s="21">
        <v>7</v>
      </c>
      <c r="G7" s="47">
        <v>8</v>
      </c>
      <c r="H7" s="48"/>
      <c r="I7" s="18">
        <v>9</v>
      </c>
      <c r="J7" s="14"/>
      <c r="K7" s="14"/>
      <c r="L7" s="14">
        <v>10</v>
      </c>
      <c r="M7" s="18">
        <v>11</v>
      </c>
      <c r="N7" s="14">
        <v>12</v>
      </c>
      <c r="O7" s="44">
        <v>13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s="7" customFormat="1" ht="15.75" customHeight="1">
      <c r="A8" s="12" t="s">
        <v>0</v>
      </c>
      <c r="B8" s="13">
        <v>2659844</v>
      </c>
      <c r="C8" s="28">
        <v>873300</v>
      </c>
      <c r="D8" s="9">
        <f>SUM(D9:D91)</f>
        <v>873300.0000000003</v>
      </c>
      <c r="E8" s="13">
        <f>SUM(E9:E91)</f>
        <v>6774600</v>
      </c>
      <c r="F8" s="13">
        <f>SUM(F9:F91)</f>
        <v>805700</v>
      </c>
      <c r="G8" s="36">
        <v>1017510</v>
      </c>
      <c r="H8" s="9">
        <f>SUM(H9:H91)</f>
        <v>1017510</v>
      </c>
      <c r="I8" s="19">
        <f>C8+G8</f>
        <v>1890810</v>
      </c>
      <c r="L8" s="29">
        <f>I8/(I8+M8)</f>
        <v>0.9376554070702479</v>
      </c>
      <c r="M8" s="19">
        <f>SUM(M9:M91)</f>
        <v>125719.72482495713</v>
      </c>
      <c r="N8" s="19">
        <f>SUM(N9:N91)</f>
        <v>14199.99999999999</v>
      </c>
      <c r="O8" s="19">
        <f>SUM(O9:O91)</f>
        <v>20302</v>
      </c>
      <c r="P8" s="6">
        <v>50.12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16" ht="17.25" customHeight="1">
      <c r="A9" s="1" t="s">
        <v>1</v>
      </c>
      <c r="B9" s="22">
        <v>43396</v>
      </c>
      <c r="C9" s="33">
        <f aca="true" t="shared" si="0" ref="C9:C29">$C$8*B9/$B$8</f>
        <v>14248.101317220107</v>
      </c>
      <c r="D9" s="9">
        <v>14248.1</v>
      </c>
      <c r="E9" s="26" t="s">
        <v>79</v>
      </c>
      <c r="F9" s="23"/>
      <c r="G9" s="36"/>
      <c r="H9" s="36">
        <v>0</v>
      </c>
      <c r="I9" s="19">
        <f aca="true" t="shared" si="1" ref="I9:I72">C9+G9</f>
        <v>14248.101317220107</v>
      </c>
      <c r="J9" s="29">
        <v>0.9</v>
      </c>
      <c r="K9" s="29">
        <f>0.9/J9</f>
        <v>1</v>
      </c>
      <c r="L9" s="34">
        <v>0.95</v>
      </c>
      <c r="M9" s="19">
        <f aca="true" t="shared" si="2" ref="M9:M61">I9/L9*(1-L9)</f>
        <v>749.9000693273748</v>
      </c>
      <c r="N9" s="45">
        <f>D9/$P$9*1000</f>
        <v>231.67642276422754</v>
      </c>
      <c r="O9" s="5">
        <f>H9/$P$8</f>
        <v>0</v>
      </c>
      <c r="P9" s="5">
        <f>D8/14.2</f>
        <v>61500.00000000003</v>
      </c>
    </row>
    <row r="10" spans="1:15" ht="13.5" customHeight="1">
      <c r="A10" s="1" t="s">
        <v>2</v>
      </c>
      <c r="B10" s="22">
        <v>27247</v>
      </c>
      <c r="C10" s="33">
        <f t="shared" si="0"/>
        <v>8945.94010024648</v>
      </c>
      <c r="D10" s="9">
        <v>8945.9</v>
      </c>
      <c r="E10" s="26"/>
      <c r="F10" s="37" t="s">
        <v>79</v>
      </c>
      <c r="G10" s="36"/>
      <c r="H10" s="36">
        <v>0</v>
      </c>
      <c r="I10" s="19">
        <f t="shared" si="1"/>
        <v>8945.94010024648</v>
      </c>
      <c r="J10" s="29">
        <v>0.676</v>
      </c>
      <c r="K10" s="29">
        <f aca="true" t="shared" si="3" ref="K10:K73">0.9/J10</f>
        <v>1.331360946745562</v>
      </c>
      <c r="L10" s="34">
        <v>0.95</v>
      </c>
      <c r="M10" s="19">
        <f t="shared" si="2"/>
        <v>470.838952644552</v>
      </c>
      <c r="N10" s="45">
        <f aca="true" t="shared" si="4" ref="N10:N73">D10/$P$9*1000</f>
        <v>145.4617886178861</v>
      </c>
      <c r="O10" s="5">
        <f>H10/$P$8</f>
        <v>0</v>
      </c>
    </row>
    <row r="11" spans="1:15" ht="14.25" customHeight="1">
      <c r="A11" s="1" t="s">
        <v>3</v>
      </c>
      <c r="B11" s="22">
        <v>31926</v>
      </c>
      <c r="C11" s="33">
        <f t="shared" si="0"/>
        <v>10482.184594284477</v>
      </c>
      <c r="D11" s="9">
        <v>10482.2</v>
      </c>
      <c r="E11" s="26" t="s">
        <v>79</v>
      </c>
      <c r="F11" s="23"/>
      <c r="G11" s="36"/>
      <c r="H11" s="36">
        <v>0</v>
      </c>
      <c r="I11" s="19">
        <f t="shared" si="1"/>
        <v>10482.184594284477</v>
      </c>
      <c r="J11" s="29">
        <v>0.641</v>
      </c>
      <c r="K11" s="29">
        <f t="shared" si="3"/>
        <v>1.4040561622464898</v>
      </c>
      <c r="L11" s="34">
        <v>0.95</v>
      </c>
      <c r="M11" s="19">
        <f t="shared" si="2"/>
        <v>551.693926014973</v>
      </c>
      <c r="N11" s="45">
        <f t="shared" si="4"/>
        <v>170.44227642276417</v>
      </c>
      <c r="O11" s="5">
        <f>H11/$P$8</f>
        <v>0</v>
      </c>
    </row>
    <row r="12" spans="1:15" ht="12.75" customHeight="1">
      <c r="A12" s="1" t="s">
        <v>4</v>
      </c>
      <c r="B12" s="22">
        <v>59178</v>
      </c>
      <c r="C12" s="33">
        <f t="shared" si="0"/>
        <v>19429.766332160834</v>
      </c>
      <c r="D12" s="9">
        <v>19429.8</v>
      </c>
      <c r="E12" s="26" t="s">
        <v>79</v>
      </c>
      <c r="F12" s="23"/>
      <c r="G12" s="36"/>
      <c r="H12" s="36">
        <v>0</v>
      </c>
      <c r="I12" s="19">
        <f t="shared" si="1"/>
        <v>19429.766332160834</v>
      </c>
      <c r="J12" s="29">
        <v>0.625</v>
      </c>
      <c r="K12" s="29">
        <f t="shared" si="3"/>
        <v>1.44</v>
      </c>
      <c r="L12" s="34">
        <v>0.95</v>
      </c>
      <c r="M12" s="19">
        <f t="shared" si="2"/>
        <v>1022.6192806400447</v>
      </c>
      <c r="N12" s="45">
        <f t="shared" si="4"/>
        <v>315.931707317073</v>
      </c>
      <c r="O12" s="5">
        <f>H12/$P$8</f>
        <v>0</v>
      </c>
    </row>
    <row r="13" spans="1:15" ht="15" customHeight="1">
      <c r="A13" s="1" t="s">
        <v>5</v>
      </c>
      <c r="B13" s="22">
        <v>18323</v>
      </c>
      <c r="C13" s="33">
        <f t="shared" si="0"/>
        <v>6015.945258443729</v>
      </c>
      <c r="D13" s="9">
        <v>6015.9</v>
      </c>
      <c r="E13" s="26"/>
      <c r="F13" s="23"/>
      <c r="G13" s="36"/>
      <c r="H13" s="36">
        <v>0</v>
      </c>
      <c r="I13" s="19">
        <f t="shared" si="1"/>
        <v>6015.945258443729</v>
      </c>
      <c r="J13" s="29">
        <v>0.608</v>
      </c>
      <c r="K13" s="29">
        <f t="shared" si="3"/>
        <v>1.480263157894737</v>
      </c>
      <c r="L13" s="34">
        <v>0.95</v>
      </c>
      <c r="M13" s="19">
        <f t="shared" si="2"/>
        <v>316.62869781282814</v>
      </c>
      <c r="N13" s="45">
        <f t="shared" si="4"/>
        <v>97.8195121951219</v>
      </c>
      <c r="O13" s="5">
        <f aca="true" t="shared" si="5" ref="O13:O74">H13/$P$8</f>
        <v>0</v>
      </c>
    </row>
    <row r="14" spans="1:15" ht="13.5" customHeight="1">
      <c r="A14" s="1" t="s">
        <v>6</v>
      </c>
      <c r="B14" s="22">
        <v>17623</v>
      </c>
      <c r="C14" s="33">
        <f t="shared" si="0"/>
        <v>5786.115990261083</v>
      </c>
      <c r="D14" s="9">
        <v>5786.1</v>
      </c>
      <c r="E14" s="26" t="s">
        <v>79</v>
      </c>
      <c r="F14" s="23"/>
      <c r="G14" s="36"/>
      <c r="H14" s="36">
        <v>0</v>
      </c>
      <c r="I14" s="19">
        <f t="shared" si="1"/>
        <v>5786.115990261083</v>
      </c>
      <c r="J14" s="29">
        <v>0.9</v>
      </c>
      <c r="K14" s="29">
        <f t="shared" si="3"/>
        <v>1</v>
      </c>
      <c r="L14" s="34">
        <v>0.95</v>
      </c>
      <c r="M14" s="19">
        <f t="shared" si="2"/>
        <v>304.53242054005733</v>
      </c>
      <c r="N14" s="45">
        <f t="shared" si="4"/>
        <v>94.08292682926825</v>
      </c>
      <c r="O14" s="5">
        <f t="shared" si="5"/>
        <v>0</v>
      </c>
    </row>
    <row r="15" spans="1:15" ht="15.75" customHeight="1">
      <c r="A15" s="1" t="s">
        <v>7</v>
      </c>
      <c r="B15" s="22">
        <v>16905</v>
      </c>
      <c r="C15" s="33">
        <f t="shared" si="0"/>
        <v>5550.376826610884</v>
      </c>
      <c r="D15" s="9">
        <v>5550.4</v>
      </c>
      <c r="E15" s="26"/>
      <c r="F15" s="23"/>
      <c r="G15" s="36"/>
      <c r="H15" s="36">
        <v>0</v>
      </c>
      <c r="I15" s="19">
        <f t="shared" si="1"/>
        <v>5550.376826610884</v>
      </c>
      <c r="J15" s="29">
        <v>0.62</v>
      </c>
      <c r="K15" s="29">
        <f t="shared" si="3"/>
        <v>1.4516129032258065</v>
      </c>
      <c r="L15" s="34">
        <v>0.95</v>
      </c>
      <c r="M15" s="19">
        <f t="shared" si="2"/>
        <v>292.1250961374152</v>
      </c>
      <c r="N15" s="45">
        <f t="shared" si="4"/>
        <v>90.25040650406498</v>
      </c>
      <c r="O15" s="5">
        <f t="shared" si="5"/>
        <v>0</v>
      </c>
    </row>
    <row r="16" spans="1:15" ht="14.25" customHeight="1">
      <c r="A16" s="1" t="s">
        <v>8</v>
      </c>
      <c r="B16" s="22">
        <v>33619</v>
      </c>
      <c r="C16" s="33">
        <f t="shared" si="0"/>
        <v>11038.043095760504</v>
      </c>
      <c r="D16" s="9">
        <v>11038.1</v>
      </c>
      <c r="E16" s="26"/>
      <c r="F16" s="23"/>
      <c r="G16" s="36"/>
      <c r="H16" s="36">
        <v>0</v>
      </c>
      <c r="I16" s="19">
        <f t="shared" si="1"/>
        <v>11038.043095760504</v>
      </c>
      <c r="J16" s="29">
        <v>0.633</v>
      </c>
      <c r="K16" s="29">
        <f t="shared" si="3"/>
        <v>1.4218009478672986</v>
      </c>
      <c r="L16" s="34">
        <v>0.95</v>
      </c>
      <c r="M16" s="19">
        <f t="shared" si="2"/>
        <v>580.9496366189744</v>
      </c>
      <c r="N16" s="45">
        <f t="shared" si="4"/>
        <v>179.48130081300806</v>
      </c>
      <c r="O16" s="5">
        <f t="shared" si="5"/>
        <v>0</v>
      </c>
    </row>
    <row r="17" spans="1:15" ht="14.25" customHeight="1">
      <c r="A17" s="1" t="s">
        <v>9</v>
      </c>
      <c r="B17" s="22">
        <v>35924</v>
      </c>
      <c r="C17" s="33">
        <f t="shared" si="0"/>
        <v>11794.838043133357</v>
      </c>
      <c r="D17" s="9">
        <v>11794.8</v>
      </c>
      <c r="E17" s="26"/>
      <c r="F17" s="23"/>
      <c r="G17" s="36"/>
      <c r="H17" s="36">
        <v>0</v>
      </c>
      <c r="I17" s="19">
        <f t="shared" si="1"/>
        <v>11794.838043133357</v>
      </c>
      <c r="J17" s="29">
        <v>0.958</v>
      </c>
      <c r="K17" s="29">
        <f t="shared" si="3"/>
        <v>0.9394572025052192</v>
      </c>
      <c r="L17" s="34">
        <v>0.94</v>
      </c>
      <c r="M17" s="19">
        <f t="shared" si="2"/>
        <v>752.8620027531938</v>
      </c>
      <c r="N17" s="45">
        <f t="shared" si="4"/>
        <v>191.78536585365845</v>
      </c>
      <c r="O17" s="5">
        <f t="shared" si="5"/>
        <v>0</v>
      </c>
    </row>
    <row r="18" spans="1:15" ht="15.75" customHeight="1">
      <c r="A18" s="1" t="s">
        <v>71</v>
      </c>
      <c r="B18" s="22">
        <v>99632</v>
      </c>
      <c r="C18" s="33">
        <f t="shared" si="0"/>
        <v>32711.92806796188</v>
      </c>
      <c r="D18" s="9">
        <v>32711.9</v>
      </c>
      <c r="E18" s="26"/>
      <c r="F18" s="23"/>
      <c r="G18" s="36"/>
      <c r="H18" s="36">
        <v>0</v>
      </c>
      <c r="I18" s="19">
        <f t="shared" si="1"/>
        <v>32711.92806796188</v>
      </c>
      <c r="J18" s="29">
        <v>1.029</v>
      </c>
      <c r="K18" s="29">
        <f t="shared" si="3"/>
        <v>0.8746355685131196</v>
      </c>
      <c r="L18" s="34">
        <v>0.88</v>
      </c>
      <c r="M18" s="19">
        <f t="shared" si="2"/>
        <v>4460.717463812984</v>
      </c>
      <c r="N18" s="45">
        <f t="shared" si="4"/>
        <v>531.9008130081298</v>
      </c>
      <c r="O18" s="5">
        <f t="shared" si="5"/>
        <v>0</v>
      </c>
    </row>
    <row r="19" spans="1:15" ht="15.75" customHeight="1">
      <c r="A19" s="1" t="s">
        <v>10</v>
      </c>
      <c r="B19" s="22">
        <v>17084</v>
      </c>
      <c r="C19" s="33">
        <f t="shared" si="0"/>
        <v>5609.147453760446</v>
      </c>
      <c r="D19" s="9">
        <v>5609.1</v>
      </c>
      <c r="E19" s="26"/>
      <c r="F19" s="23"/>
      <c r="G19" s="36"/>
      <c r="H19" s="36">
        <v>0</v>
      </c>
      <c r="I19" s="19">
        <f t="shared" si="1"/>
        <v>5609.147453760446</v>
      </c>
      <c r="J19" s="29">
        <v>0.621</v>
      </c>
      <c r="K19" s="29">
        <f t="shared" si="3"/>
        <v>1.4492753623188406</v>
      </c>
      <c r="L19" s="34">
        <v>0.95</v>
      </c>
      <c r="M19" s="19">
        <f t="shared" si="2"/>
        <v>295.21828704002377</v>
      </c>
      <c r="N19" s="45">
        <f t="shared" si="4"/>
        <v>91.20487804878046</v>
      </c>
      <c r="O19" s="5">
        <f t="shared" si="5"/>
        <v>0</v>
      </c>
    </row>
    <row r="20" spans="1:15" ht="15" customHeight="1">
      <c r="A20" s="1" t="s">
        <v>11</v>
      </c>
      <c r="B20" s="22">
        <v>35500</v>
      </c>
      <c r="C20" s="33">
        <f t="shared" si="0"/>
        <v>11655.627172119868</v>
      </c>
      <c r="D20" s="9">
        <v>11655.6</v>
      </c>
      <c r="E20" s="26"/>
      <c r="F20" s="23"/>
      <c r="G20" s="36"/>
      <c r="H20" s="36">
        <v>0</v>
      </c>
      <c r="I20" s="19">
        <f t="shared" si="1"/>
        <v>11655.627172119868</v>
      </c>
      <c r="J20" s="29">
        <v>0.638</v>
      </c>
      <c r="K20" s="29">
        <f t="shared" si="3"/>
        <v>1.4106583072100314</v>
      </c>
      <c r="L20" s="34">
        <v>0.95</v>
      </c>
      <c r="M20" s="19">
        <f t="shared" si="2"/>
        <v>613.4540616905199</v>
      </c>
      <c r="N20" s="45">
        <f t="shared" si="4"/>
        <v>189.52195121951212</v>
      </c>
      <c r="O20" s="5">
        <f t="shared" si="5"/>
        <v>0</v>
      </c>
    </row>
    <row r="21" spans="1:15" ht="15" customHeight="1">
      <c r="A21" s="1" t="s">
        <v>12</v>
      </c>
      <c r="B21" s="22">
        <v>21925</v>
      </c>
      <c r="C21" s="33">
        <f t="shared" si="0"/>
        <v>7198.581007006426</v>
      </c>
      <c r="D21" s="9">
        <v>7198.6</v>
      </c>
      <c r="E21" s="26"/>
      <c r="F21" s="23"/>
      <c r="G21" s="36"/>
      <c r="H21" s="36">
        <v>0</v>
      </c>
      <c r="I21" s="19">
        <f t="shared" si="1"/>
        <v>7198.581007006426</v>
      </c>
      <c r="J21" s="29">
        <v>0.628</v>
      </c>
      <c r="K21" s="29">
        <f t="shared" si="3"/>
        <v>1.4331210191082804</v>
      </c>
      <c r="L21" s="34">
        <v>0.95</v>
      </c>
      <c r="M21" s="19">
        <f t="shared" si="2"/>
        <v>378.872684579286</v>
      </c>
      <c r="N21" s="45">
        <f t="shared" si="4"/>
        <v>117.050406504065</v>
      </c>
      <c r="O21" s="5">
        <f t="shared" si="5"/>
        <v>0</v>
      </c>
    </row>
    <row r="22" spans="1:15" ht="15" customHeight="1">
      <c r="A22" s="1" t="s">
        <v>14</v>
      </c>
      <c r="B22" s="22">
        <v>30602</v>
      </c>
      <c r="C22" s="33">
        <f t="shared" si="0"/>
        <v>10047.478949893302</v>
      </c>
      <c r="D22" s="9">
        <v>10047.5</v>
      </c>
      <c r="E22" s="26"/>
      <c r="F22" s="23"/>
      <c r="G22" s="36"/>
      <c r="H22" s="36">
        <v>0</v>
      </c>
      <c r="I22" s="19">
        <f t="shared" si="1"/>
        <v>10047.478949893302</v>
      </c>
      <c r="J22" s="29">
        <v>0.607</v>
      </c>
      <c r="K22" s="29">
        <f t="shared" si="3"/>
        <v>1.482701812191104</v>
      </c>
      <c r="L22" s="34">
        <v>0.95</v>
      </c>
      <c r="M22" s="19">
        <f t="shared" si="2"/>
        <v>528.8146815733322</v>
      </c>
      <c r="N22" s="45">
        <f t="shared" si="4"/>
        <v>163.37398373983734</v>
      </c>
      <c r="O22" s="5">
        <f t="shared" si="5"/>
        <v>0</v>
      </c>
    </row>
    <row r="23" spans="1:15" ht="15" customHeight="1">
      <c r="A23" s="1" t="s">
        <v>13</v>
      </c>
      <c r="B23" s="22">
        <v>25751</v>
      </c>
      <c r="C23" s="33">
        <f t="shared" si="0"/>
        <v>8454.76212138757</v>
      </c>
      <c r="D23" s="9">
        <v>8454.8</v>
      </c>
      <c r="E23" s="26"/>
      <c r="F23" s="23"/>
      <c r="G23" s="36"/>
      <c r="H23" s="36">
        <v>0</v>
      </c>
      <c r="I23" s="19">
        <f t="shared" si="1"/>
        <v>8454.76212138757</v>
      </c>
      <c r="J23" s="29">
        <v>0.645</v>
      </c>
      <c r="K23" s="29">
        <f t="shared" si="3"/>
        <v>1.3953488372093024</v>
      </c>
      <c r="L23" s="34">
        <v>0.95</v>
      </c>
      <c r="M23" s="19">
        <f t="shared" si="2"/>
        <v>444.98748007303044</v>
      </c>
      <c r="N23" s="45">
        <f t="shared" si="4"/>
        <v>137.47642276422755</v>
      </c>
      <c r="O23" s="5">
        <f t="shared" si="5"/>
        <v>0</v>
      </c>
    </row>
    <row r="24" spans="1:15" ht="15.75" customHeight="1">
      <c r="A24" s="1" t="s">
        <v>15</v>
      </c>
      <c r="B24" s="22">
        <v>39751</v>
      </c>
      <c r="C24" s="33">
        <f t="shared" si="0"/>
        <v>13051.347485040476</v>
      </c>
      <c r="D24" s="9">
        <v>13051.3</v>
      </c>
      <c r="E24" s="26"/>
      <c r="F24" s="23"/>
      <c r="G24" s="36"/>
      <c r="H24" s="36">
        <v>0</v>
      </c>
      <c r="I24" s="19">
        <f t="shared" si="1"/>
        <v>13051.347485040476</v>
      </c>
      <c r="J24" s="29">
        <v>0.77</v>
      </c>
      <c r="K24" s="29">
        <f t="shared" si="3"/>
        <v>1.1688311688311688</v>
      </c>
      <c r="L24" s="34">
        <v>0.95</v>
      </c>
      <c r="M24" s="19">
        <f t="shared" si="2"/>
        <v>686.9130255284468</v>
      </c>
      <c r="N24" s="45">
        <f t="shared" si="4"/>
        <v>212.21626016260151</v>
      </c>
      <c r="O24" s="5">
        <f t="shared" si="5"/>
        <v>0</v>
      </c>
    </row>
    <row r="25" spans="1:15" ht="15" customHeight="1">
      <c r="A25" s="1" t="s">
        <v>16</v>
      </c>
      <c r="B25" s="22">
        <v>25569</v>
      </c>
      <c r="C25" s="33">
        <f t="shared" si="0"/>
        <v>8395.006511660082</v>
      </c>
      <c r="D25" s="9">
        <v>8395</v>
      </c>
      <c r="E25" s="26"/>
      <c r="F25" s="23"/>
      <c r="G25" s="36"/>
      <c r="H25" s="36">
        <v>0</v>
      </c>
      <c r="I25" s="19">
        <f t="shared" si="1"/>
        <v>8395.006511660082</v>
      </c>
      <c r="J25" s="29">
        <v>0.866</v>
      </c>
      <c r="K25" s="29">
        <f t="shared" si="3"/>
        <v>1.0392609699769053</v>
      </c>
      <c r="L25" s="34">
        <v>0.95</v>
      </c>
      <c r="M25" s="19">
        <f t="shared" si="2"/>
        <v>441.84244798210995</v>
      </c>
      <c r="N25" s="45">
        <f t="shared" si="4"/>
        <v>136.50406504065035</v>
      </c>
      <c r="O25" s="5">
        <f t="shared" si="5"/>
        <v>0</v>
      </c>
    </row>
    <row r="26" spans="1:15" ht="12.75" customHeight="1">
      <c r="A26" s="1" t="s">
        <v>72</v>
      </c>
      <c r="B26" s="22">
        <v>206435</v>
      </c>
      <c r="C26" s="33">
        <f t="shared" si="0"/>
        <v>67778.29282469198</v>
      </c>
      <c r="D26" s="9">
        <v>67778.3</v>
      </c>
      <c r="E26" s="26"/>
      <c r="F26" s="23"/>
      <c r="G26" s="36"/>
      <c r="H26" s="36">
        <v>0</v>
      </c>
      <c r="I26" s="19">
        <f t="shared" si="1"/>
        <v>67778.29282469198</v>
      </c>
      <c r="J26" s="29">
        <v>3.324</v>
      </c>
      <c r="K26" s="29">
        <f t="shared" si="3"/>
        <v>0.27075812274368233</v>
      </c>
      <c r="L26" s="34">
        <v>0.85</v>
      </c>
      <c r="M26" s="19">
        <f t="shared" si="2"/>
        <v>11960.87520435741</v>
      </c>
      <c r="N26" s="45">
        <f t="shared" si="4"/>
        <v>1102.086178861788</v>
      </c>
      <c r="O26" s="5">
        <f>H26/$P$8</f>
        <v>0</v>
      </c>
    </row>
    <row r="27" spans="1:15" ht="14.25" customHeight="1">
      <c r="A27" s="1" t="s">
        <v>18</v>
      </c>
      <c r="B27" s="22">
        <v>9067</v>
      </c>
      <c r="C27" s="33">
        <f t="shared" si="0"/>
        <v>2976.9456780172072</v>
      </c>
      <c r="D27" s="9">
        <v>2976.9</v>
      </c>
      <c r="E27" s="26"/>
      <c r="F27" s="23"/>
      <c r="G27" s="36"/>
      <c r="H27" s="36">
        <v>0</v>
      </c>
      <c r="I27" s="19">
        <f t="shared" si="1"/>
        <v>2976.9456780172072</v>
      </c>
      <c r="J27" s="29">
        <v>0.626</v>
      </c>
      <c r="K27" s="29">
        <f t="shared" si="3"/>
        <v>1.4376996805111821</v>
      </c>
      <c r="L27" s="34">
        <v>0.95</v>
      </c>
      <c r="M27" s="19">
        <f t="shared" si="2"/>
        <v>156.68135147459</v>
      </c>
      <c r="N27" s="45">
        <f t="shared" si="4"/>
        <v>48.40487804878046</v>
      </c>
      <c r="O27" s="5">
        <f t="shared" si="5"/>
        <v>0</v>
      </c>
    </row>
    <row r="28" spans="1:15" ht="15.75">
      <c r="A28" s="1" t="s">
        <v>17</v>
      </c>
      <c r="B28" s="22">
        <v>15016</v>
      </c>
      <c r="C28" s="33">
        <f t="shared" si="0"/>
        <v>4930.166130043717</v>
      </c>
      <c r="D28" s="9">
        <v>4930.2</v>
      </c>
      <c r="E28" s="26"/>
      <c r="F28" s="23"/>
      <c r="G28" s="36"/>
      <c r="H28" s="36">
        <v>0</v>
      </c>
      <c r="I28" s="19">
        <f t="shared" si="1"/>
        <v>4930.166130043717</v>
      </c>
      <c r="J28" s="29">
        <v>1.054</v>
      </c>
      <c r="K28" s="29">
        <f t="shared" si="3"/>
        <v>0.8538899430740038</v>
      </c>
      <c r="L28" s="34">
        <v>0.85</v>
      </c>
      <c r="M28" s="19">
        <f t="shared" si="2"/>
        <v>870.0293170665384</v>
      </c>
      <c r="N28" s="45">
        <f t="shared" si="4"/>
        <v>80.16585365853653</v>
      </c>
      <c r="O28" s="5">
        <f t="shared" si="5"/>
        <v>0</v>
      </c>
    </row>
    <row r="29" spans="1:15" ht="14.25" customHeight="1">
      <c r="A29" s="1" t="s">
        <v>19</v>
      </c>
      <c r="B29" s="22">
        <v>14840</v>
      </c>
      <c r="C29" s="33">
        <f t="shared" si="0"/>
        <v>4872.38048547208</v>
      </c>
      <c r="D29" s="9">
        <v>4230.267007830322</v>
      </c>
      <c r="E29" s="26"/>
      <c r="F29" s="23"/>
      <c r="G29" s="36"/>
      <c r="H29" s="36">
        <v>0</v>
      </c>
      <c r="I29" s="19">
        <f t="shared" si="1"/>
        <v>4872.38048547208</v>
      </c>
      <c r="J29" s="29">
        <v>0.649</v>
      </c>
      <c r="K29" s="29">
        <f t="shared" si="3"/>
        <v>1.386748844375963</v>
      </c>
      <c r="L29" s="34">
        <v>0.95</v>
      </c>
      <c r="M29" s="19">
        <f t="shared" si="2"/>
        <v>256.4410781827413</v>
      </c>
      <c r="N29" s="45">
        <f t="shared" si="4"/>
        <v>68.78482939561495</v>
      </c>
      <c r="O29" s="5">
        <f t="shared" si="5"/>
        <v>0</v>
      </c>
    </row>
    <row r="30" spans="1:15" ht="16.5" customHeight="1">
      <c r="A30" s="1" t="s">
        <v>85</v>
      </c>
      <c r="B30" s="22"/>
      <c r="C30" s="36">
        <v>642.1329921696774</v>
      </c>
      <c r="D30" s="36">
        <v>642.1329921696774</v>
      </c>
      <c r="E30" s="26"/>
      <c r="F30" s="23"/>
      <c r="G30" s="36">
        <v>0</v>
      </c>
      <c r="H30" s="36">
        <v>0</v>
      </c>
      <c r="I30" s="19">
        <f t="shared" si="1"/>
        <v>642.1329921696774</v>
      </c>
      <c r="J30" s="29"/>
      <c r="K30" s="29" t="e">
        <f t="shared" si="3"/>
        <v>#DIV/0!</v>
      </c>
      <c r="L30" s="34">
        <v>0.95</v>
      </c>
      <c r="M30" s="19">
        <f t="shared" si="2"/>
        <v>33.79647327208831</v>
      </c>
      <c r="N30" s="45">
        <f t="shared" si="4"/>
        <v>10.441186864547594</v>
      </c>
      <c r="O30" s="5">
        <f t="shared" si="5"/>
        <v>0</v>
      </c>
    </row>
    <row r="31" spans="1:15" ht="15" customHeight="1">
      <c r="A31" s="1" t="s">
        <v>20</v>
      </c>
      <c r="B31" s="22">
        <v>22852</v>
      </c>
      <c r="C31" s="33">
        <f aca="true" t="shared" si="6" ref="C31:C62">$C$8*B31/$B$8</f>
        <v>7502.940623585443</v>
      </c>
      <c r="D31" s="9">
        <v>7502.9</v>
      </c>
      <c r="E31" s="26"/>
      <c r="F31" s="23"/>
      <c r="G31" s="36">
        <v>0</v>
      </c>
      <c r="H31" s="36">
        <v>0</v>
      </c>
      <c r="I31" s="19">
        <f t="shared" si="1"/>
        <v>7502.940623585443</v>
      </c>
      <c r="J31" s="29">
        <v>0.737</v>
      </c>
      <c r="K31" s="29">
        <f t="shared" si="3"/>
        <v>1.2211668928086838</v>
      </c>
      <c r="L31" s="34">
        <v>0.95</v>
      </c>
      <c r="M31" s="19">
        <f t="shared" si="2"/>
        <v>394.89161176765526</v>
      </c>
      <c r="N31" s="45">
        <f t="shared" si="4"/>
        <v>121.99837398373978</v>
      </c>
      <c r="O31" s="5">
        <f t="shared" si="5"/>
        <v>0</v>
      </c>
    </row>
    <row r="32" spans="1:15" ht="15" customHeight="1">
      <c r="A32" s="1" t="s">
        <v>21</v>
      </c>
      <c r="B32" s="22">
        <v>15475</v>
      </c>
      <c r="C32" s="33">
        <f t="shared" si="6"/>
        <v>5080.868464466337</v>
      </c>
      <c r="D32" s="9">
        <v>5080.9</v>
      </c>
      <c r="E32" s="26"/>
      <c r="F32" s="23"/>
      <c r="G32" s="36">
        <v>0</v>
      </c>
      <c r="H32" s="36">
        <v>0</v>
      </c>
      <c r="I32" s="19">
        <f t="shared" si="1"/>
        <v>5080.868464466337</v>
      </c>
      <c r="J32" s="29">
        <v>0.865</v>
      </c>
      <c r="K32" s="29">
        <f t="shared" si="3"/>
        <v>1.0404624277456649</v>
      </c>
      <c r="L32" s="34">
        <v>0.95</v>
      </c>
      <c r="M32" s="19">
        <f t="shared" si="2"/>
        <v>267.41412970875484</v>
      </c>
      <c r="N32" s="45">
        <f t="shared" si="4"/>
        <v>82.61626016260158</v>
      </c>
      <c r="O32" s="5">
        <f t="shared" si="5"/>
        <v>0</v>
      </c>
    </row>
    <row r="33" spans="1:15" ht="13.5" customHeight="1">
      <c r="A33" s="1" t="s">
        <v>86</v>
      </c>
      <c r="B33" s="22">
        <v>29016</v>
      </c>
      <c r="C33" s="33">
        <f t="shared" si="6"/>
        <v>9526.751493696624</v>
      </c>
      <c r="D33" s="9">
        <v>9526.8</v>
      </c>
      <c r="E33" s="26"/>
      <c r="F33" s="23"/>
      <c r="G33" s="36">
        <v>0</v>
      </c>
      <c r="H33" s="36">
        <v>0</v>
      </c>
      <c r="I33" s="19">
        <f t="shared" si="1"/>
        <v>9526.751493696624</v>
      </c>
      <c r="J33" s="29">
        <v>1.033</v>
      </c>
      <c r="K33" s="29">
        <f t="shared" si="3"/>
        <v>0.8712487899322363</v>
      </c>
      <c r="L33" s="34">
        <v>0.87</v>
      </c>
      <c r="M33" s="19">
        <f t="shared" si="2"/>
        <v>1423.5375795178863</v>
      </c>
      <c r="N33" s="45">
        <f t="shared" si="4"/>
        <v>154.90731707317065</v>
      </c>
      <c r="O33" s="5">
        <f t="shared" si="5"/>
        <v>0</v>
      </c>
    </row>
    <row r="34" spans="1:15" ht="15.75" customHeight="1">
      <c r="A34" s="1" t="s">
        <v>22</v>
      </c>
      <c r="B34" s="22">
        <v>5791</v>
      </c>
      <c r="C34" s="33">
        <f>$C$8*B34/$B$8</f>
        <v>1901.3447029224271</v>
      </c>
      <c r="D34" s="15">
        <v>1901.3</v>
      </c>
      <c r="E34" s="37"/>
      <c r="F34" s="37">
        <v>0</v>
      </c>
      <c r="G34" s="36">
        <v>0</v>
      </c>
      <c r="H34" s="36">
        <v>0</v>
      </c>
      <c r="I34" s="19">
        <f>C34+G34</f>
        <v>1901.3447029224271</v>
      </c>
      <c r="J34" s="29">
        <v>0.839</v>
      </c>
      <c r="K34" s="29">
        <f t="shared" si="3"/>
        <v>1.0727056019070322</v>
      </c>
      <c r="L34" s="34">
        <v>0.95</v>
      </c>
      <c r="M34" s="19">
        <f t="shared" si="2"/>
        <v>100.07077383802257</v>
      </c>
      <c r="N34" s="45">
        <f t="shared" si="4"/>
        <v>30.91544715447153</v>
      </c>
      <c r="O34" s="5">
        <f t="shared" si="5"/>
        <v>0</v>
      </c>
    </row>
    <row r="35" spans="1:15" ht="14.25" customHeight="1">
      <c r="A35" s="1" t="s">
        <v>23</v>
      </c>
      <c r="B35" s="22">
        <v>16002</v>
      </c>
      <c r="C35" s="33">
        <f t="shared" si="6"/>
        <v>5253.897070655272</v>
      </c>
      <c r="D35" s="9">
        <v>5253.9</v>
      </c>
      <c r="E35" s="26"/>
      <c r="F35" s="23"/>
      <c r="G35" s="36"/>
      <c r="H35" s="36">
        <v>0</v>
      </c>
      <c r="I35" s="19">
        <f t="shared" si="1"/>
        <v>5253.897070655272</v>
      </c>
      <c r="J35" s="29">
        <v>0.856</v>
      </c>
      <c r="K35" s="29">
        <f t="shared" si="3"/>
        <v>1.0514018691588785</v>
      </c>
      <c r="L35" s="34">
        <v>0.95</v>
      </c>
      <c r="M35" s="19">
        <f t="shared" si="2"/>
        <v>276.5208984555409</v>
      </c>
      <c r="N35" s="45">
        <f t="shared" si="4"/>
        <v>85.42926829268288</v>
      </c>
      <c r="O35" s="5">
        <f t="shared" si="5"/>
        <v>0</v>
      </c>
    </row>
    <row r="36" spans="1:15" ht="15" customHeight="1">
      <c r="A36" s="1" t="s">
        <v>24</v>
      </c>
      <c r="B36" s="22">
        <v>12474</v>
      </c>
      <c r="C36" s="33">
        <f t="shared" si="6"/>
        <v>4095.557559014739</v>
      </c>
      <c r="D36" s="9">
        <v>4095.6</v>
      </c>
      <c r="E36" s="26"/>
      <c r="F36" s="23"/>
      <c r="G36" s="36"/>
      <c r="H36" s="36">
        <v>0</v>
      </c>
      <c r="I36" s="19">
        <f t="shared" si="1"/>
        <v>4095.557559014739</v>
      </c>
      <c r="J36" s="29">
        <v>0.618</v>
      </c>
      <c r="K36" s="29">
        <f t="shared" si="3"/>
        <v>1.4563106796116505</v>
      </c>
      <c r="L36" s="34">
        <v>0.95</v>
      </c>
      <c r="M36" s="19">
        <f t="shared" si="2"/>
        <v>215.55566100077596</v>
      </c>
      <c r="N36" s="45">
        <f t="shared" si="4"/>
        <v>66.59512195121948</v>
      </c>
      <c r="O36" s="5">
        <f t="shared" si="5"/>
        <v>0</v>
      </c>
    </row>
    <row r="37" spans="1:15" ht="12.75" customHeight="1">
      <c r="A37" s="1" t="s">
        <v>73</v>
      </c>
      <c r="B37" s="22">
        <v>80790</v>
      </c>
      <c r="C37" s="33">
        <f t="shared" si="6"/>
        <v>26525.58082353702</v>
      </c>
      <c r="D37" s="9">
        <v>26525.6</v>
      </c>
      <c r="E37" s="26"/>
      <c r="F37" s="23"/>
      <c r="G37" s="36"/>
      <c r="H37" s="36">
        <v>0</v>
      </c>
      <c r="I37" s="19">
        <f t="shared" si="1"/>
        <v>26525.58082353702</v>
      </c>
      <c r="J37" s="29">
        <v>1.783</v>
      </c>
      <c r="K37" s="29">
        <f t="shared" si="3"/>
        <v>0.5047672462142457</v>
      </c>
      <c r="L37" s="34">
        <v>0.85</v>
      </c>
      <c r="M37" s="19">
        <f t="shared" si="2"/>
        <v>4680.984851212416</v>
      </c>
      <c r="N37" s="45">
        <f t="shared" si="4"/>
        <v>431.31056910569083</v>
      </c>
      <c r="O37" s="5">
        <f t="shared" si="5"/>
        <v>0</v>
      </c>
    </row>
    <row r="38" spans="1:27" s="39" customFormat="1" ht="18" customHeight="1">
      <c r="A38" s="38" t="s">
        <v>25</v>
      </c>
      <c r="B38" s="22">
        <v>8386</v>
      </c>
      <c r="C38" s="33">
        <f t="shared" si="6"/>
        <v>2753.354632828091</v>
      </c>
      <c r="D38" s="9">
        <v>2753.4</v>
      </c>
      <c r="E38" s="26">
        <v>215000</v>
      </c>
      <c r="F38" s="23">
        <v>15100</v>
      </c>
      <c r="G38" s="36">
        <f>($G$8-$G$50)*(F38/$F$8)</f>
        <v>18535.498324438377</v>
      </c>
      <c r="H38" s="9">
        <v>18591.7</v>
      </c>
      <c r="I38" s="19">
        <f t="shared" si="1"/>
        <v>21288.852957266467</v>
      </c>
      <c r="J38" s="29">
        <v>0.609</v>
      </c>
      <c r="K38" s="29">
        <f t="shared" si="3"/>
        <v>1.477832512315271</v>
      </c>
      <c r="L38" s="34">
        <v>0.95</v>
      </c>
      <c r="M38" s="19">
        <f t="shared" si="2"/>
        <v>1120.4659451192888</v>
      </c>
      <c r="N38" s="45">
        <f t="shared" si="4"/>
        <v>44.770731707317054</v>
      </c>
      <c r="O38" s="6">
        <v>370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39" customFormat="1" ht="13.5" customHeight="1">
      <c r="A39" s="38" t="s">
        <v>26</v>
      </c>
      <c r="B39" s="22">
        <v>7031</v>
      </c>
      <c r="C39" s="33">
        <f t="shared" si="6"/>
        <v>2308.4708351316845</v>
      </c>
      <c r="D39" s="9">
        <v>2308.5</v>
      </c>
      <c r="E39" s="26">
        <v>146900</v>
      </c>
      <c r="F39" s="23">
        <v>17800</v>
      </c>
      <c r="G39" s="36">
        <f>($G$8-$G$50)*(F39/$F$8)</f>
        <v>21849.792726821397</v>
      </c>
      <c r="H39" s="9">
        <v>21916.1</v>
      </c>
      <c r="I39" s="19">
        <f t="shared" si="1"/>
        <v>24158.26356195308</v>
      </c>
      <c r="J39" s="29">
        <v>0.597</v>
      </c>
      <c r="K39" s="29">
        <f t="shared" si="3"/>
        <v>1.5075376884422111</v>
      </c>
      <c r="L39" s="34">
        <v>0.95</v>
      </c>
      <c r="M39" s="19">
        <f t="shared" si="2"/>
        <v>1271.4875558922686</v>
      </c>
      <c r="N39" s="45">
        <f t="shared" si="4"/>
        <v>37.53658536585365</v>
      </c>
      <c r="O39" s="6">
        <v>437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15" ht="15" customHeight="1">
      <c r="A40" s="1" t="s">
        <v>27</v>
      </c>
      <c r="B40" s="22">
        <v>84627</v>
      </c>
      <c r="C40" s="33">
        <f t="shared" si="6"/>
        <v>27785.37354070389</v>
      </c>
      <c r="D40" s="9">
        <v>27785.4</v>
      </c>
      <c r="E40" s="26"/>
      <c r="F40" s="23"/>
      <c r="G40" s="36"/>
      <c r="H40" s="36">
        <v>0</v>
      </c>
      <c r="I40" s="19">
        <f t="shared" si="1"/>
        <v>27785.37354070389</v>
      </c>
      <c r="J40" s="29">
        <v>0.777</v>
      </c>
      <c r="K40" s="29">
        <f t="shared" si="3"/>
        <v>1.1583011583011582</v>
      </c>
      <c r="L40" s="34">
        <v>0.95</v>
      </c>
      <c r="M40" s="19">
        <f t="shared" si="2"/>
        <v>1462.3880810896799</v>
      </c>
      <c r="N40" s="45">
        <f t="shared" si="4"/>
        <v>451.79512195121936</v>
      </c>
      <c r="O40" s="5">
        <f t="shared" si="5"/>
        <v>0</v>
      </c>
    </row>
    <row r="41" spans="1:15" ht="12.75" customHeight="1">
      <c r="A41" s="1" t="s">
        <v>28</v>
      </c>
      <c r="B41" s="22">
        <v>12286</v>
      </c>
      <c r="C41" s="33">
        <f t="shared" si="6"/>
        <v>4033.8319841314</v>
      </c>
      <c r="D41" s="9">
        <v>4033.8</v>
      </c>
      <c r="E41" s="26"/>
      <c r="F41" s="23"/>
      <c r="G41" s="36"/>
      <c r="H41" s="36">
        <v>0</v>
      </c>
      <c r="I41" s="19">
        <f t="shared" si="1"/>
        <v>4033.8319841314</v>
      </c>
      <c r="J41" s="29">
        <v>0.676</v>
      </c>
      <c r="K41" s="29">
        <f t="shared" si="3"/>
        <v>1.331360946745562</v>
      </c>
      <c r="L41" s="34">
        <v>0.95</v>
      </c>
      <c r="M41" s="19">
        <f t="shared" si="2"/>
        <v>212.30694653323175</v>
      </c>
      <c r="N41" s="45">
        <f t="shared" si="4"/>
        <v>65.59024390243898</v>
      </c>
      <c r="O41" s="5">
        <f t="shared" si="5"/>
        <v>0</v>
      </c>
    </row>
    <row r="42" spans="1:15" ht="16.5" customHeight="1">
      <c r="A42" s="1" t="s">
        <v>87</v>
      </c>
      <c r="B42" s="22">
        <v>39150</v>
      </c>
      <c r="C42" s="33">
        <f t="shared" si="6"/>
        <v>12854.022641929376</v>
      </c>
      <c r="D42" s="9">
        <v>12854</v>
      </c>
      <c r="E42" s="26"/>
      <c r="F42" s="23"/>
      <c r="G42" s="36"/>
      <c r="H42" s="36">
        <v>0</v>
      </c>
      <c r="I42" s="19">
        <f t="shared" si="1"/>
        <v>12854.022641929376</v>
      </c>
      <c r="J42" s="29">
        <v>0.721</v>
      </c>
      <c r="K42" s="29">
        <f t="shared" si="3"/>
        <v>1.2482662968099862</v>
      </c>
      <c r="L42" s="34">
        <v>0.95</v>
      </c>
      <c r="M42" s="19">
        <f t="shared" si="2"/>
        <v>676.5275074699678</v>
      </c>
      <c r="N42" s="45">
        <f t="shared" si="4"/>
        <v>209.0081300813007</v>
      </c>
      <c r="O42" s="5">
        <f t="shared" si="5"/>
        <v>0</v>
      </c>
    </row>
    <row r="43" spans="1:15" ht="15.75" customHeight="1">
      <c r="A43" s="1" t="s">
        <v>29</v>
      </c>
      <c r="B43" s="22">
        <v>98099</v>
      </c>
      <c r="C43" s="33">
        <f t="shared" si="6"/>
        <v>32208.60197064189</v>
      </c>
      <c r="D43" s="9">
        <v>32208.6</v>
      </c>
      <c r="E43" s="26"/>
      <c r="F43" s="23"/>
      <c r="G43" s="36"/>
      <c r="H43" s="36">
        <v>0</v>
      </c>
      <c r="I43" s="19">
        <f t="shared" si="1"/>
        <v>32208.60197064189</v>
      </c>
      <c r="J43" s="29">
        <v>0.635</v>
      </c>
      <c r="K43" s="29">
        <f t="shared" si="3"/>
        <v>1.4173228346456692</v>
      </c>
      <c r="L43" s="34">
        <v>0.95</v>
      </c>
      <c r="M43" s="19">
        <f t="shared" si="2"/>
        <v>1695.1895774022062</v>
      </c>
      <c r="N43" s="45">
        <f t="shared" si="4"/>
        <v>523.7170731707315</v>
      </c>
      <c r="O43" s="5">
        <f t="shared" si="5"/>
        <v>0</v>
      </c>
    </row>
    <row r="44" spans="1:27" s="39" customFormat="1" ht="13.5" customHeight="1">
      <c r="A44" s="38" t="s">
        <v>31</v>
      </c>
      <c r="B44" s="22">
        <v>113275</v>
      </c>
      <c r="C44" s="33">
        <f t="shared" si="6"/>
        <v>37191.30050484164</v>
      </c>
      <c r="D44" s="9">
        <v>37191.3</v>
      </c>
      <c r="E44" s="26">
        <v>1295500</v>
      </c>
      <c r="F44" s="23">
        <v>139700</v>
      </c>
      <c r="G44" s="36">
        <f aca="true" t="shared" si="7" ref="G44:G49">($G$8-$G$50)*(F44/$F$8)</f>
        <v>171484.04741218817</v>
      </c>
      <c r="H44" s="9">
        <v>172004.2</v>
      </c>
      <c r="I44" s="19">
        <f t="shared" si="1"/>
        <v>208675.3479170298</v>
      </c>
      <c r="J44" s="29">
        <v>0.576</v>
      </c>
      <c r="K44" s="29">
        <f t="shared" si="3"/>
        <v>1.5625000000000002</v>
      </c>
      <c r="L44" s="34">
        <v>0.95</v>
      </c>
      <c r="M44" s="19">
        <f t="shared" si="2"/>
        <v>10982.913048264738</v>
      </c>
      <c r="N44" s="45">
        <f t="shared" si="4"/>
        <v>604.7365853658534</v>
      </c>
      <c r="O44" s="6">
        <v>3432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s="39" customFormat="1" ht="15.75" customHeight="1">
      <c r="A45" s="38" t="s">
        <v>34</v>
      </c>
      <c r="B45" s="22">
        <v>20567</v>
      </c>
      <c r="C45" s="33">
        <f t="shared" si="6"/>
        <v>6752.712226732094</v>
      </c>
      <c r="D45" s="9">
        <v>6752.7</v>
      </c>
      <c r="E45" s="26">
        <v>251700</v>
      </c>
      <c r="F45" s="23">
        <v>120100</v>
      </c>
      <c r="G45" s="36">
        <f t="shared" si="7"/>
        <v>147424.7250837781</v>
      </c>
      <c r="H45" s="9">
        <v>147871.9</v>
      </c>
      <c r="I45" s="19">
        <f t="shared" si="1"/>
        <v>154177.43731051017</v>
      </c>
      <c r="J45" s="29">
        <v>0.7</v>
      </c>
      <c r="K45" s="29">
        <f t="shared" si="3"/>
        <v>1.2857142857142858</v>
      </c>
      <c r="L45" s="34">
        <v>0.95</v>
      </c>
      <c r="M45" s="19">
        <f t="shared" si="2"/>
        <v>8114.6019637110685</v>
      </c>
      <c r="N45" s="45">
        <f t="shared" si="4"/>
        <v>109.79999999999994</v>
      </c>
      <c r="O45" s="6">
        <v>2950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s="39" customFormat="1" ht="14.25" customHeight="1">
      <c r="A46" s="38" t="s">
        <v>88</v>
      </c>
      <c r="B46" s="22">
        <v>18805</v>
      </c>
      <c r="C46" s="33">
        <f t="shared" si="6"/>
        <v>6174.199125963778</v>
      </c>
      <c r="D46" s="9">
        <v>6174.2</v>
      </c>
      <c r="E46" s="26">
        <v>440500</v>
      </c>
      <c r="F46" s="23">
        <v>24900</v>
      </c>
      <c r="G46" s="36">
        <f t="shared" si="7"/>
        <v>30565.159488643414</v>
      </c>
      <c r="H46" s="9">
        <v>30657.9</v>
      </c>
      <c r="I46" s="19">
        <f t="shared" si="1"/>
        <v>36739.35861460719</v>
      </c>
      <c r="J46" s="29">
        <v>0.6</v>
      </c>
      <c r="K46" s="29">
        <f t="shared" si="3"/>
        <v>1.5</v>
      </c>
      <c r="L46" s="34">
        <v>0.95</v>
      </c>
      <c r="M46" s="19">
        <f t="shared" si="2"/>
        <v>1933.6504534003805</v>
      </c>
      <c r="N46" s="45">
        <f t="shared" si="4"/>
        <v>100.3934959349593</v>
      </c>
      <c r="O46" s="6">
        <v>612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s="39" customFormat="1" ht="15.75" customHeight="1">
      <c r="A47" s="38" t="s">
        <v>30</v>
      </c>
      <c r="B47" s="22">
        <v>18191</v>
      </c>
      <c r="C47" s="33">
        <f t="shared" si="6"/>
        <v>5972.606025015001</v>
      </c>
      <c r="D47" s="9">
        <v>5972.6</v>
      </c>
      <c r="E47" s="26">
        <v>211800</v>
      </c>
      <c r="F47" s="23">
        <v>17800</v>
      </c>
      <c r="G47" s="36">
        <f>($G$8-$G$50)*(F47/$F$8)</f>
        <v>21849.792726821397</v>
      </c>
      <c r="H47" s="9">
        <v>21916.1</v>
      </c>
      <c r="I47" s="19">
        <f t="shared" si="1"/>
        <v>27822.398751836397</v>
      </c>
      <c r="J47" s="29">
        <v>0.58</v>
      </c>
      <c r="K47" s="29">
        <f t="shared" si="3"/>
        <v>1.5517241379310347</v>
      </c>
      <c r="L47" s="34">
        <v>0.95</v>
      </c>
      <c r="M47" s="19">
        <f t="shared" si="2"/>
        <v>1464.3367764124434</v>
      </c>
      <c r="N47" s="45">
        <f t="shared" si="4"/>
        <v>97.1154471544715</v>
      </c>
      <c r="O47" s="6">
        <v>437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s="39" customFormat="1" ht="15" customHeight="1">
      <c r="A48" s="38" t="s">
        <v>74</v>
      </c>
      <c r="B48" s="22">
        <v>18751</v>
      </c>
      <c r="C48" s="33">
        <f t="shared" si="6"/>
        <v>6156.469439561117</v>
      </c>
      <c r="D48" s="9">
        <v>6156.5</v>
      </c>
      <c r="E48" s="26">
        <v>349600</v>
      </c>
      <c r="F48" s="23">
        <v>20600</v>
      </c>
      <c r="G48" s="36">
        <f t="shared" si="7"/>
        <v>25286.838773737123</v>
      </c>
      <c r="H48" s="9">
        <v>25363.5</v>
      </c>
      <c r="I48" s="19">
        <f t="shared" si="1"/>
        <v>31443.308213298238</v>
      </c>
      <c r="J48" s="29">
        <v>0.595</v>
      </c>
      <c r="K48" s="29">
        <f t="shared" si="3"/>
        <v>1.512605042016807</v>
      </c>
      <c r="L48" s="34">
        <v>0.95</v>
      </c>
      <c r="M48" s="19">
        <f t="shared" si="2"/>
        <v>1654.9109585946455</v>
      </c>
      <c r="N48" s="45">
        <f t="shared" si="4"/>
        <v>100.10569105691053</v>
      </c>
      <c r="O48" s="6">
        <v>506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s="39" customFormat="1" ht="13.5" customHeight="1">
      <c r="A49" s="38" t="s">
        <v>32</v>
      </c>
      <c r="B49" s="22">
        <v>60044</v>
      </c>
      <c r="C49" s="33">
        <f t="shared" si="6"/>
        <v>19714.097969655362</v>
      </c>
      <c r="D49" s="9">
        <v>19714.1</v>
      </c>
      <c r="E49" s="26">
        <v>520500</v>
      </c>
      <c r="F49" s="23">
        <v>176200</v>
      </c>
      <c r="G49" s="36">
        <f t="shared" si="7"/>
        <v>216288.3976666253</v>
      </c>
      <c r="H49" s="9">
        <v>216944.5</v>
      </c>
      <c r="I49" s="19">
        <f t="shared" si="1"/>
        <v>236002.49563628066</v>
      </c>
      <c r="J49" s="29">
        <v>0.589</v>
      </c>
      <c r="K49" s="29">
        <f t="shared" si="3"/>
        <v>1.5280135823429544</v>
      </c>
      <c r="L49" s="34">
        <v>0.95</v>
      </c>
      <c r="M49" s="19">
        <f t="shared" si="2"/>
        <v>12421.183980856888</v>
      </c>
      <c r="N49" s="45">
        <f t="shared" si="4"/>
        <v>320.5544715447153</v>
      </c>
      <c r="O49" s="6">
        <v>4329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15" ht="15" customHeight="1">
      <c r="A50" s="1" t="s">
        <v>33</v>
      </c>
      <c r="B50" s="22">
        <v>62545</v>
      </c>
      <c r="C50" s="33">
        <f t="shared" si="6"/>
        <v>20535.24511211936</v>
      </c>
      <c r="D50" s="9">
        <v>20535.2</v>
      </c>
      <c r="E50" s="26"/>
      <c r="F50" s="23"/>
      <c r="G50" s="9">
        <v>28500</v>
      </c>
      <c r="H50" s="9">
        <v>25500</v>
      </c>
      <c r="I50" s="19">
        <f t="shared" si="1"/>
        <v>49035.24511211936</v>
      </c>
      <c r="J50" s="29">
        <v>0.63</v>
      </c>
      <c r="K50" s="29">
        <f t="shared" si="3"/>
        <v>1.4285714285714286</v>
      </c>
      <c r="L50" s="34">
        <v>0.95</v>
      </c>
      <c r="M50" s="19">
        <f t="shared" si="2"/>
        <v>2580.8023743220742</v>
      </c>
      <c r="N50" s="45">
        <f t="shared" si="4"/>
        <v>333.9056910569104</v>
      </c>
      <c r="O50" s="6">
        <v>509</v>
      </c>
    </row>
    <row r="51" spans="1:15" ht="15.75" customHeight="1">
      <c r="A51" s="1" t="s">
        <v>35</v>
      </c>
      <c r="B51" s="22">
        <v>52617</v>
      </c>
      <c r="C51" s="33">
        <f t="shared" si="6"/>
        <v>17275.609434237496</v>
      </c>
      <c r="D51" s="9">
        <v>17275.6</v>
      </c>
      <c r="E51" s="26"/>
      <c r="F51" s="23"/>
      <c r="G51" s="36">
        <f>$G$8*((F51+E51)/($F$8+$E$8))</f>
        <v>0</v>
      </c>
      <c r="H51" s="36">
        <v>0</v>
      </c>
      <c r="I51" s="19">
        <f t="shared" si="1"/>
        <v>17275.609434237496</v>
      </c>
      <c r="J51" s="29">
        <v>0.8</v>
      </c>
      <c r="K51" s="29">
        <f t="shared" si="3"/>
        <v>1.125</v>
      </c>
      <c r="L51" s="34">
        <v>0.95</v>
      </c>
      <c r="M51" s="19">
        <f t="shared" si="2"/>
        <v>909.2426018019744</v>
      </c>
      <c r="N51" s="45">
        <f t="shared" si="4"/>
        <v>280.90406504065027</v>
      </c>
      <c r="O51" s="5">
        <f t="shared" si="5"/>
        <v>0</v>
      </c>
    </row>
    <row r="52" spans="1:27" s="39" customFormat="1" ht="15.75" customHeight="1">
      <c r="A52" s="38" t="s">
        <v>36</v>
      </c>
      <c r="B52" s="22">
        <v>16597</v>
      </c>
      <c r="C52" s="33">
        <f t="shared" si="6"/>
        <v>5449.25194861052</v>
      </c>
      <c r="D52" s="9">
        <v>5449.3</v>
      </c>
      <c r="E52" s="26">
        <v>367300</v>
      </c>
      <c r="F52" s="23">
        <v>24000</v>
      </c>
      <c r="G52" s="36">
        <f>($G$8-$G$50)*(F52/$F$8)</f>
        <v>29460.394687849075</v>
      </c>
      <c r="H52" s="9">
        <v>29549.8</v>
      </c>
      <c r="I52" s="19">
        <f t="shared" si="1"/>
        <v>34909.6466364596</v>
      </c>
      <c r="J52" s="29">
        <v>0.606</v>
      </c>
      <c r="K52" s="29">
        <f t="shared" si="3"/>
        <v>1.4851485148514851</v>
      </c>
      <c r="L52" s="34">
        <v>0.95</v>
      </c>
      <c r="M52" s="19">
        <f t="shared" si="2"/>
        <v>1837.3498229715597</v>
      </c>
      <c r="N52" s="45">
        <f t="shared" si="4"/>
        <v>88.60650406504061</v>
      </c>
      <c r="O52" s="6">
        <v>590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15" ht="13.5" customHeight="1">
      <c r="A53" s="1" t="s">
        <v>37</v>
      </c>
      <c r="B53" s="22">
        <v>20911</v>
      </c>
      <c r="C53" s="33">
        <f t="shared" si="6"/>
        <v>6865.656895667566</v>
      </c>
      <c r="D53" s="9">
        <v>6865.7</v>
      </c>
      <c r="E53" s="26"/>
      <c r="F53" s="23"/>
      <c r="G53" s="36"/>
      <c r="H53" s="36">
        <v>0</v>
      </c>
      <c r="I53" s="19">
        <f t="shared" si="1"/>
        <v>6865.656895667566</v>
      </c>
      <c r="J53" s="29">
        <v>0.606</v>
      </c>
      <c r="K53" s="29">
        <f t="shared" si="3"/>
        <v>1.4851485148514851</v>
      </c>
      <c r="L53" s="34">
        <v>0.95</v>
      </c>
      <c r="M53" s="19">
        <f t="shared" si="2"/>
        <v>361.3503629298722</v>
      </c>
      <c r="N53" s="45">
        <f t="shared" si="4"/>
        <v>111.63739837398369</v>
      </c>
      <c r="O53" s="5">
        <f t="shared" si="5"/>
        <v>0</v>
      </c>
    </row>
    <row r="54" spans="1:15" ht="13.5" customHeight="1">
      <c r="A54" s="1" t="s">
        <v>38</v>
      </c>
      <c r="B54" s="22">
        <v>77000</v>
      </c>
      <c r="C54" s="33">
        <f t="shared" si="6"/>
        <v>25281.21950009098</v>
      </c>
      <c r="D54" s="9">
        <v>25281.2</v>
      </c>
      <c r="E54" s="26"/>
      <c r="F54" s="23"/>
      <c r="G54" s="36"/>
      <c r="H54" s="36">
        <v>0</v>
      </c>
      <c r="I54" s="19">
        <f t="shared" si="1"/>
        <v>25281.21950009098</v>
      </c>
      <c r="J54" s="29">
        <v>1.164</v>
      </c>
      <c r="K54" s="29">
        <f t="shared" si="3"/>
        <v>0.7731958762886598</v>
      </c>
      <c r="L54" s="34">
        <v>0.85</v>
      </c>
      <c r="M54" s="19">
        <f t="shared" si="2"/>
        <v>4461.391676486644</v>
      </c>
      <c r="N54" s="45">
        <f t="shared" si="4"/>
        <v>411.07642276422746</v>
      </c>
      <c r="O54" s="5">
        <f t="shared" si="5"/>
        <v>0</v>
      </c>
    </row>
    <row r="55" spans="1:15" ht="16.5" customHeight="1">
      <c r="A55" s="1" t="s">
        <v>40</v>
      </c>
      <c r="B55" s="22">
        <v>24318</v>
      </c>
      <c r="C55" s="33">
        <f t="shared" si="6"/>
        <v>7984.268776665098</v>
      </c>
      <c r="D55" s="9">
        <v>7984.3</v>
      </c>
      <c r="E55" s="26"/>
      <c r="F55" s="23"/>
      <c r="G55" s="36"/>
      <c r="H55" s="36">
        <v>0</v>
      </c>
      <c r="I55" s="19">
        <f t="shared" si="1"/>
        <v>7984.268776665098</v>
      </c>
      <c r="J55" s="29">
        <v>0.778</v>
      </c>
      <c r="K55" s="29">
        <f t="shared" si="3"/>
        <v>1.1568123393316194</v>
      </c>
      <c r="L55" s="34">
        <v>0.95</v>
      </c>
      <c r="M55" s="19">
        <f t="shared" si="2"/>
        <v>420.22467245605816</v>
      </c>
      <c r="N55" s="45">
        <f t="shared" si="4"/>
        <v>129.82601626016253</v>
      </c>
      <c r="O55" s="5">
        <f t="shared" si="5"/>
        <v>0</v>
      </c>
    </row>
    <row r="56" spans="1:15" ht="12.75" customHeight="1">
      <c r="A56" s="1" t="s">
        <v>39</v>
      </c>
      <c r="B56" s="22">
        <v>19093</v>
      </c>
      <c r="C56" s="33">
        <f t="shared" si="6"/>
        <v>6268.7574534446385</v>
      </c>
      <c r="D56" s="9">
        <v>6268.8</v>
      </c>
      <c r="E56" s="26"/>
      <c r="F56" s="23"/>
      <c r="G56" s="36"/>
      <c r="H56" s="36">
        <v>0</v>
      </c>
      <c r="I56" s="19">
        <f t="shared" si="1"/>
        <v>6268.7574534446385</v>
      </c>
      <c r="J56" s="29">
        <v>0.618</v>
      </c>
      <c r="K56" s="29">
        <f t="shared" si="3"/>
        <v>1.4563106796116505</v>
      </c>
      <c r="L56" s="34">
        <v>0.95</v>
      </c>
      <c r="M56" s="19">
        <f t="shared" si="2"/>
        <v>329.934602812876</v>
      </c>
      <c r="N56" s="45">
        <f t="shared" si="4"/>
        <v>101.93170731707313</v>
      </c>
      <c r="O56" s="5">
        <f t="shared" si="5"/>
        <v>0</v>
      </c>
    </row>
    <row r="57" spans="1:15" ht="13.5" customHeight="1">
      <c r="A57" s="1" t="s">
        <v>75</v>
      </c>
      <c r="B57" s="22">
        <v>44331</v>
      </c>
      <c r="C57" s="33">
        <f t="shared" si="6"/>
        <v>14555.087554006926</v>
      </c>
      <c r="D57" s="9">
        <v>14555.1</v>
      </c>
      <c r="E57" s="26"/>
      <c r="F57" s="23"/>
      <c r="G57" s="36"/>
      <c r="H57" s="36">
        <v>0</v>
      </c>
      <c r="I57" s="19">
        <f t="shared" si="1"/>
        <v>14555.087554006926</v>
      </c>
      <c r="J57" s="29">
        <v>0.999</v>
      </c>
      <c r="K57" s="29">
        <f>0.9/J57</f>
        <v>0.9009009009009009</v>
      </c>
      <c r="L57" s="34">
        <v>0.9</v>
      </c>
      <c r="M57" s="19">
        <f t="shared" si="2"/>
        <v>1617.2319504452137</v>
      </c>
      <c r="N57" s="45">
        <f t="shared" si="4"/>
        <v>236.6682926829267</v>
      </c>
      <c r="O57" s="5">
        <f t="shared" si="5"/>
        <v>0</v>
      </c>
    </row>
    <row r="58" spans="1:15" ht="15.75">
      <c r="A58" s="1" t="s">
        <v>41</v>
      </c>
      <c r="B58" s="22">
        <v>27932</v>
      </c>
      <c r="C58" s="33">
        <f t="shared" si="6"/>
        <v>9170.844455539498</v>
      </c>
      <c r="D58" s="9">
        <v>9170.8</v>
      </c>
      <c r="E58" s="26"/>
      <c r="F58" s="23"/>
      <c r="G58" s="36"/>
      <c r="H58" s="36">
        <v>0</v>
      </c>
      <c r="I58" s="19">
        <f t="shared" si="1"/>
        <v>9170.844455539498</v>
      </c>
      <c r="J58" s="29">
        <v>0.62</v>
      </c>
      <c r="K58" s="29">
        <f t="shared" si="3"/>
        <v>1.4516129032258065</v>
      </c>
      <c r="L58" s="34">
        <v>0.95</v>
      </c>
      <c r="M58" s="19">
        <f t="shared" si="2"/>
        <v>482.67602397576354</v>
      </c>
      <c r="N58" s="45">
        <f>D58/$P$9*1000</f>
        <v>149.1186991869918</v>
      </c>
      <c r="O58" s="5">
        <f t="shared" si="5"/>
        <v>0</v>
      </c>
    </row>
    <row r="59" spans="1:15" ht="19.5" customHeight="1">
      <c r="A59" s="1" t="s">
        <v>42</v>
      </c>
      <c r="B59" s="22">
        <v>56538</v>
      </c>
      <c r="C59" s="33">
        <f t="shared" si="6"/>
        <v>18562.981663586284</v>
      </c>
      <c r="D59" s="9">
        <v>18563</v>
      </c>
      <c r="E59" s="26"/>
      <c r="F59" s="23"/>
      <c r="G59" s="36"/>
      <c r="H59" s="36">
        <v>0</v>
      </c>
      <c r="I59" s="19">
        <f t="shared" si="1"/>
        <v>18562.981663586284</v>
      </c>
      <c r="J59" s="29">
        <v>0.841</v>
      </c>
      <c r="K59" s="29">
        <f t="shared" si="3"/>
        <v>1.070154577883472</v>
      </c>
      <c r="L59" s="34">
        <v>0.95</v>
      </c>
      <c r="M59" s="19">
        <f t="shared" si="2"/>
        <v>976.9990349255947</v>
      </c>
      <c r="N59" s="45">
        <f t="shared" si="4"/>
        <v>301.8373983739836</v>
      </c>
      <c r="O59" s="5">
        <f t="shared" si="5"/>
        <v>0</v>
      </c>
    </row>
    <row r="60" spans="1:15" ht="16.5" customHeight="1">
      <c r="A60" s="1" t="s">
        <v>43</v>
      </c>
      <c r="B60" s="22">
        <v>41128</v>
      </c>
      <c r="C60" s="33">
        <f t="shared" si="6"/>
        <v>13503.454488308336</v>
      </c>
      <c r="D60" s="9">
        <v>13503.5</v>
      </c>
      <c r="E60" s="26"/>
      <c r="F60" s="23"/>
      <c r="G60" s="36"/>
      <c r="H60" s="36">
        <v>0</v>
      </c>
      <c r="I60" s="19">
        <f t="shared" si="1"/>
        <v>13503.454488308336</v>
      </c>
      <c r="J60" s="29">
        <v>1.007</v>
      </c>
      <c r="K60" s="29">
        <f t="shared" si="3"/>
        <v>0.893743793445879</v>
      </c>
      <c r="L60" s="34">
        <v>0.89</v>
      </c>
      <c r="M60" s="19">
        <f t="shared" si="2"/>
        <v>1668.9662850718166</v>
      </c>
      <c r="N60" s="45">
        <f t="shared" si="4"/>
        <v>219.56910569105682</v>
      </c>
      <c r="O60" s="5">
        <f t="shared" si="5"/>
        <v>0</v>
      </c>
    </row>
    <row r="61" spans="1:15" ht="15.75">
      <c r="A61" s="1" t="s">
        <v>44</v>
      </c>
      <c r="B61" s="22">
        <v>21657</v>
      </c>
      <c r="C61" s="33">
        <f t="shared" si="6"/>
        <v>7110.5892300450705</v>
      </c>
      <c r="D61" s="9">
        <v>7110.6</v>
      </c>
      <c r="E61" s="26"/>
      <c r="F61" s="23"/>
      <c r="G61" s="36"/>
      <c r="H61" s="36">
        <v>0</v>
      </c>
      <c r="I61" s="19">
        <f t="shared" si="1"/>
        <v>7110.5892300450705</v>
      </c>
      <c r="J61" s="29">
        <v>0.618</v>
      </c>
      <c r="K61" s="29">
        <f t="shared" si="3"/>
        <v>1.4563106796116505</v>
      </c>
      <c r="L61" s="34">
        <v>0.95</v>
      </c>
      <c r="M61" s="19">
        <f t="shared" si="2"/>
        <v>374.24153842342514</v>
      </c>
      <c r="N61" s="45">
        <f t="shared" si="4"/>
        <v>115.6195121951219</v>
      </c>
      <c r="O61" s="5">
        <f t="shared" si="5"/>
        <v>0</v>
      </c>
    </row>
    <row r="62" spans="1:15" ht="15.75">
      <c r="A62" s="1" t="s">
        <v>46</v>
      </c>
      <c r="B62" s="22">
        <v>58030</v>
      </c>
      <c r="C62" s="33">
        <f t="shared" si="6"/>
        <v>19052.846332341294</v>
      </c>
      <c r="D62" s="9">
        <v>19052.8</v>
      </c>
      <c r="E62" s="26"/>
      <c r="F62" s="23"/>
      <c r="G62" s="36"/>
      <c r="H62" s="36">
        <v>0</v>
      </c>
      <c r="I62" s="19">
        <f t="shared" si="1"/>
        <v>19052.846332341294</v>
      </c>
      <c r="J62" s="29">
        <v>1.027</v>
      </c>
      <c r="K62" s="29">
        <f t="shared" si="3"/>
        <v>0.8763388510223954</v>
      </c>
      <c r="L62" s="34">
        <v>0.88</v>
      </c>
      <c r="M62" s="19">
        <f>I62/L62*(1-L62)</f>
        <v>2598.1154089556308</v>
      </c>
      <c r="N62" s="45">
        <f t="shared" si="4"/>
        <v>309.80162601626</v>
      </c>
      <c r="O62" s="5">
        <f t="shared" si="5"/>
        <v>0</v>
      </c>
    </row>
    <row r="63" spans="1:15" ht="15.75">
      <c r="A63" s="1" t="s">
        <v>45</v>
      </c>
      <c r="B63" s="22">
        <v>34359</v>
      </c>
      <c r="C63" s="33">
        <f aca="true" t="shared" si="8" ref="C63:C92">$C$8*B63/$B$8</f>
        <v>11281.005464982158</v>
      </c>
      <c r="D63" s="9">
        <v>11281</v>
      </c>
      <c r="E63" s="26"/>
      <c r="F63" s="23"/>
      <c r="G63" s="36"/>
      <c r="H63" s="36">
        <v>0</v>
      </c>
      <c r="I63" s="19">
        <f t="shared" si="1"/>
        <v>11281.005464982158</v>
      </c>
      <c r="J63" s="29">
        <v>0.634</v>
      </c>
      <c r="K63" s="29">
        <f t="shared" si="3"/>
        <v>1.4195583596214512</v>
      </c>
      <c r="L63" s="34">
        <v>0.95</v>
      </c>
      <c r="M63" s="19">
        <f>I63/L63*(1-L63)</f>
        <v>593.7371297359036</v>
      </c>
      <c r="N63" s="45">
        <f t="shared" si="4"/>
        <v>183.43089430894298</v>
      </c>
      <c r="O63" s="5">
        <f t="shared" si="5"/>
        <v>0</v>
      </c>
    </row>
    <row r="64" spans="1:15" ht="13.5" customHeight="1">
      <c r="A64" s="1" t="s">
        <v>47</v>
      </c>
      <c r="B64" s="22">
        <v>30678</v>
      </c>
      <c r="C64" s="33">
        <f t="shared" si="8"/>
        <v>10072.431841867417</v>
      </c>
      <c r="D64" s="9">
        <v>10072.4</v>
      </c>
      <c r="E64" s="26"/>
      <c r="F64" s="23"/>
      <c r="G64" s="36"/>
      <c r="H64" s="36">
        <v>0</v>
      </c>
      <c r="I64" s="19">
        <f t="shared" si="1"/>
        <v>10072.431841867417</v>
      </c>
      <c r="J64" s="29">
        <v>0.633</v>
      </c>
      <c r="K64" s="29">
        <f t="shared" si="3"/>
        <v>1.4218009478672986</v>
      </c>
      <c r="L64" s="34">
        <v>0.95</v>
      </c>
      <c r="M64" s="19">
        <f>I64/L64*(1-L64)</f>
        <v>530.127991677233</v>
      </c>
      <c r="N64" s="45">
        <f t="shared" si="4"/>
        <v>163.7788617886178</v>
      </c>
      <c r="O64" s="5">
        <f t="shared" si="5"/>
        <v>0</v>
      </c>
    </row>
    <row r="65" spans="1:27" s="39" customFormat="1" ht="15" customHeight="1">
      <c r="A65" s="38" t="s">
        <v>49</v>
      </c>
      <c r="B65" s="22">
        <v>15341</v>
      </c>
      <c r="C65" s="33">
        <f t="shared" si="8"/>
        <v>5036.87257598566</v>
      </c>
      <c r="D65" s="9">
        <v>5036.9</v>
      </c>
      <c r="E65" s="26">
        <v>474100</v>
      </c>
      <c r="F65" s="23">
        <v>32400</v>
      </c>
      <c r="G65" s="36">
        <f>($G$8-$G$50)*(F65/$F$8)</f>
        <v>39771.532828596246</v>
      </c>
      <c r="H65" s="9">
        <v>39892.2</v>
      </c>
      <c r="I65" s="19">
        <f t="shared" si="1"/>
        <v>44808.40540458191</v>
      </c>
      <c r="J65" s="29">
        <v>0.612</v>
      </c>
      <c r="K65" s="29">
        <f t="shared" si="3"/>
        <v>1.4705882352941178</v>
      </c>
      <c r="L65" s="34">
        <v>0.95</v>
      </c>
      <c r="M65" s="19">
        <f>I65/L65*(1-L65)</f>
        <v>2358.3371265569444</v>
      </c>
      <c r="N65" s="45">
        <f t="shared" si="4"/>
        <v>81.90081300813004</v>
      </c>
      <c r="O65" s="6">
        <v>796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15" ht="15.75">
      <c r="A66" s="1" t="s">
        <v>50</v>
      </c>
      <c r="B66" s="22">
        <v>64416</v>
      </c>
      <c r="C66" s="33">
        <f t="shared" si="8"/>
        <v>21149.54591321897</v>
      </c>
      <c r="D66" s="9">
        <v>21149.5</v>
      </c>
      <c r="E66" s="26"/>
      <c r="F66" s="23"/>
      <c r="G66" s="36"/>
      <c r="H66" s="36">
        <v>0</v>
      </c>
      <c r="I66" s="19">
        <f t="shared" si="1"/>
        <v>21149.54591321897</v>
      </c>
      <c r="J66" s="29">
        <v>0.948</v>
      </c>
      <c r="K66" s="29">
        <f t="shared" si="3"/>
        <v>0.949367088607595</v>
      </c>
      <c r="L66" s="34">
        <v>0.95</v>
      </c>
      <c r="M66" s="19">
        <f>I66/L66*(1-L66)</f>
        <v>1113.1339954325786</v>
      </c>
      <c r="N66" s="45">
        <f t="shared" si="4"/>
        <v>343.89430894308924</v>
      </c>
      <c r="O66" s="5">
        <f t="shared" si="5"/>
        <v>0</v>
      </c>
    </row>
    <row r="67" spans="1:15" ht="15.75">
      <c r="A67" s="1" t="s">
        <v>51</v>
      </c>
      <c r="B67" s="22">
        <v>22816</v>
      </c>
      <c r="C67" s="33">
        <f t="shared" si="8"/>
        <v>7491.120832650336</v>
      </c>
      <c r="D67" s="9">
        <v>7491.1</v>
      </c>
      <c r="E67" s="26"/>
      <c r="F67" s="23"/>
      <c r="G67" s="36"/>
      <c r="H67" s="36">
        <v>0</v>
      </c>
      <c r="I67" s="19">
        <f t="shared" si="1"/>
        <v>7491.120832650336</v>
      </c>
      <c r="J67" s="29">
        <v>2.51</v>
      </c>
      <c r="K67" s="29">
        <f t="shared" si="3"/>
        <v>0.35856573705179284</v>
      </c>
      <c r="L67" s="34">
        <v>0.85</v>
      </c>
      <c r="M67" s="19">
        <f>I67/L67*(1-L67)</f>
        <v>1321.9624998794711</v>
      </c>
      <c r="N67" s="45">
        <f t="shared" si="4"/>
        <v>121.8065040650406</v>
      </c>
      <c r="O67" s="5">
        <f t="shared" si="5"/>
        <v>0</v>
      </c>
    </row>
    <row r="68" spans="1:15" ht="15" customHeight="1">
      <c r="A68" s="1" t="s">
        <v>91</v>
      </c>
      <c r="B68" s="22">
        <v>13940</v>
      </c>
      <c r="C68" s="33">
        <f t="shared" si="8"/>
        <v>4576.885712094393</v>
      </c>
      <c r="D68" s="9">
        <v>4576.9</v>
      </c>
      <c r="E68" s="26"/>
      <c r="F68" s="23"/>
      <c r="G68" s="36"/>
      <c r="H68" s="36">
        <v>0</v>
      </c>
      <c r="I68" s="19">
        <f t="shared" si="1"/>
        <v>4576.885712094393</v>
      </c>
      <c r="J68" s="29"/>
      <c r="K68" s="29" t="e">
        <f t="shared" si="3"/>
        <v>#DIV/0!</v>
      </c>
      <c r="L68" s="34">
        <v>0.85</v>
      </c>
      <c r="M68" s="19">
        <f>I68/L68*(1-L68)</f>
        <v>807.6857138990107</v>
      </c>
      <c r="N68" s="45">
        <f t="shared" si="4"/>
        <v>74.42113821138207</v>
      </c>
      <c r="O68" s="5">
        <f t="shared" si="5"/>
        <v>0</v>
      </c>
    </row>
    <row r="69" spans="1:15" ht="15.75">
      <c r="A69" s="1" t="s">
        <v>48</v>
      </c>
      <c r="B69" s="22">
        <v>4286</v>
      </c>
      <c r="C69" s="33">
        <f t="shared" si="8"/>
        <v>1407.2117763297397</v>
      </c>
      <c r="D69" s="9">
        <v>1407.2</v>
      </c>
      <c r="E69" s="26"/>
      <c r="F69" s="23"/>
      <c r="G69" s="36"/>
      <c r="H69" s="36">
        <v>0</v>
      </c>
      <c r="I69" s="19">
        <f t="shared" si="1"/>
        <v>1407.2117763297397</v>
      </c>
      <c r="J69" s="29"/>
      <c r="K69" s="29" t="e">
        <f t="shared" si="3"/>
        <v>#DIV/0!</v>
      </c>
      <c r="L69" s="34">
        <v>0.85</v>
      </c>
      <c r="M69" s="19">
        <f>I69/L69*(1-L69)</f>
        <v>248.33148994054233</v>
      </c>
      <c r="N69" s="45">
        <f t="shared" si="4"/>
        <v>22.88130081300812</v>
      </c>
      <c r="O69" s="5">
        <f t="shared" si="5"/>
        <v>0</v>
      </c>
    </row>
    <row r="70" spans="1:15" ht="13.5" customHeight="1">
      <c r="A70" s="1" t="s">
        <v>52</v>
      </c>
      <c r="B70" s="22">
        <v>42103</v>
      </c>
      <c r="C70" s="33">
        <f t="shared" si="8"/>
        <v>13823.573826134165</v>
      </c>
      <c r="D70" s="9">
        <v>13823.6</v>
      </c>
      <c r="E70" s="26"/>
      <c r="F70" s="23"/>
      <c r="G70" s="36"/>
      <c r="H70" s="36">
        <v>0</v>
      </c>
      <c r="I70" s="19">
        <f t="shared" si="1"/>
        <v>13823.573826134165</v>
      </c>
      <c r="J70" s="29">
        <v>0.793</v>
      </c>
      <c r="K70" s="29">
        <f t="shared" si="3"/>
        <v>1.1349306431273645</v>
      </c>
      <c r="L70" s="34">
        <v>0.95</v>
      </c>
      <c r="M70" s="19">
        <f>I70/L70*(1-L70)</f>
        <v>727.5565171649566</v>
      </c>
      <c r="N70" s="45">
        <f t="shared" si="4"/>
        <v>224.7739837398373</v>
      </c>
      <c r="O70" s="5">
        <f t="shared" si="5"/>
        <v>0</v>
      </c>
    </row>
    <row r="71" spans="1:27" s="39" customFormat="1" ht="12" customHeight="1">
      <c r="A71" s="38" t="s">
        <v>54</v>
      </c>
      <c r="B71" s="22">
        <v>5369</v>
      </c>
      <c r="C71" s="33">
        <f t="shared" si="8"/>
        <v>1762.7904869608894</v>
      </c>
      <c r="D71" s="9">
        <v>1762.8</v>
      </c>
      <c r="E71" s="26">
        <v>104200</v>
      </c>
      <c r="F71" s="23">
        <v>11500</v>
      </c>
      <c r="G71" s="36">
        <f>($G$8-$G$50)*(F71/$F$8)</f>
        <v>14116.439121261015</v>
      </c>
      <c r="H71" s="9">
        <v>14159.3</v>
      </c>
      <c r="I71" s="19">
        <f t="shared" si="1"/>
        <v>15879.229608221905</v>
      </c>
      <c r="J71" s="29">
        <v>0.584</v>
      </c>
      <c r="K71" s="29">
        <f t="shared" si="3"/>
        <v>1.541095890410959</v>
      </c>
      <c r="L71" s="34">
        <v>0.95</v>
      </c>
      <c r="M71" s="19">
        <f>I71/L71*(1-L71)</f>
        <v>835.7489267485222</v>
      </c>
      <c r="N71" s="45">
        <f t="shared" si="4"/>
        <v>28.663414634146328</v>
      </c>
      <c r="O71" s="6">
        <v>283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s="39" customFormat="1" ht="15.75">
      <c r="A72" s="38" t="s">
        <v>53</v>
      </c>
      <c r="B72" s="22">
        <v>20753</v>
      </c>
      <c r="C72" s="33">
        <f t="shared" si="8"/>
        <v>6813.781146563482</v>
      </c>
      <c r="D72" s="9">
        <v>6813.8</v>
      </c>
      <c r="E72" s="26">
        <v>458000</v>
      </c>
      <c r="F72" s="23">
        <v>36400</v>
      </c>
      <c r="G72" s="36">
        <f>($G$8-$G$50)*(F72/$F$8)</f>
        <v>44681.59860990443</v>
      </c>
      <c r="H72" s="9">
        <v>44817.1</v>
      </c>
      <c r="I72" s="19">
        <f t="shared" si="1"/>
        <v>51495.37975646791</v>
      </c>
      <c r="J72" s="29">
        <v>0.598</v>
      </c>
      <c r="K72" s="29">
        <f t="shared" si="3"/>
        <v>1.5050167224080269</v>
      </c>
      <c r="L72" s="34">
        <v>0.95</v>
      </c>
      <c r="M72" s="19">
        <f>I72/L72*(1-L72)</f>
        <v>2710.283145077261</v>
      </c>
      <c r="N72" s="45">
        <f t="shared" si="4"/>
        <v>110.7934959349593</v>
      </c>
      <c r="O72" s="6">
        <v>894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s="39" customFormat="1" ht="12" customHeight="1">
      <c r="A73" s="38" t="s">
        <v>56</v>
      </c>
      <c r="B73" s="22">
        <v>8305</v>
      </c>
      <c r="C73" s="33">
        <f t="shared" si="8"/>
        <v>2726.7601032240987</v>
      </c>
      <c r="D73" s="9">
        <v>2726.8</v>
      </c>
      <c r="E73" s="26">
        <v>131300</v>
      </c>
      <c r="F73" s="23">
        <v>26400</v>
      </c>
      <c r="G73" s="36">
        <f>($G$8-$G$50)*(F73/$F$8)</f>
        <v>32406.434156633983</v>
      </c>
      <c r="H73" s="9">
        <v>32504.7</v>
      </c>
      <c r="I73" s="19">
        <f aca="true" t="shared" si="9" ref="I73:I92">C73+G73</f>
        <v>35133.19425985808</v>
      </c>
      <c r="J73" s="29">
        <v>0.583</v>
      </c>
      <c r="K73" s="29">
        <f t="shared" si="3"/>
        <v>1.5437392795883362</v>
      </c>
      <c r="L73" s="34">
        <v>0.95</v>
      </c>
      <c r="M73" s="19">
        <f>I73/L73*(1-L73)</f>
        <v>1849.1154873609535</v>
      </c>
      <c r="N73" s="45">
        <f t="shared" si="4"/>
        <v>44.3382113821138</v>
      </c>
      <c r="O73" s="6">
        <v>649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15" ht="12.75" customHeight="1">
      <c r="A74" s="1" t="s">
        <v>55</v>
      </c>
      <c r="B74" s="22">
        <v>6362</v>
      </c>
      <c r="C74" s="33">
        <f t="shared" si="8"/>
        <v>2088.8197202542706</v>
      </c>
      <c r="D74" s="9">
        <v>2088.8</v>
      </c>
      <c r="E74" s="26"/>
      <c r="F74" s="23"/>
      <c r="G74" s="36"/>
      <c r="H74" s="36">
        <v>0</v>
      </c>
      <c r="I74" s="19">
        <f t="shared" si="9"/>
        <v>2088.8197202542706</v>
      </c>
      <c r="J74" s="29">
        <v>0.643</v>
      </c>
      <c r="K74" s="29">
        <f aca="true" t="shared" si="10" ref="K74:K91">0.9/J74</f>
        <v>1.3996889580093312</v>
      </c>
      <c r="L74" s="34">
        <v>0.95</v>
      </c>
      <c r="M74" s="19">
        <f>I74/L74*(1-L74)</f>
        <v>109.93788001338277</v>
      </c>
      <c r="N74" s="45">
        <f aca="true" t="shared" si="11" ref="N74:N90">D74/$P$9*1000</f>
        <v>33.96422764227641</v>
      </c>
      <c r="O74" s="5">
        <f t="shared" si="5"/>
        <v>0</v>
      </c>
    </row>
    <row r="75" spans="1:27" s="39" customFormat="1" ht="12" customHeight="1">
      <c r="A75" s="38" t="s">
        <v>57</v>
      </c>
      <c r="B75" s="22">
        <v>35632</v>
      </c>
      <c r="C75" s="33">
        <f t="shared" si="8"/>
        <v>11698.966405548596</v>
      </c>
      <c r="D75" s="9">
        <v>11699</v>
      </c>
      <c r="E75" s="26">
        <v>1269500</v>
      </c>
      <c r="F75" s="23">
        <v>84400</v>
      </c>
      <c r="G75" s="36">
        <f>($G$8-$G$50)*(F75/$F$8)</f>
        <v>103602.38798560259</v>
      </c>
      <c r="H75" s="9">
        <v>103916.6</v>
      </c>
      <c r="I75" s="19">
        <f t="shared" si="9"/>
        <v>115301.35439115118</v>
      </c>
      <c r="J75" s="29">
        <v>0.617</v>
      </c>
      <c r="K75" s="29">
        <f t="shared" si="10"/>
        <v>1.4586709886547813</v>
      </c>
      <c r="L75" s="34">
        <v>0.95</v>
      </c>
      <c r="M75" s="19">
        <f>I75/L75*(1-L75)</f>
        <v>6068.492336376384</v>
      </c>
      <c r="N75" s="45">
        <f t="shared" si="11"/>
        <v>190.22764227642267</v>
      </c>
      <c r="O75" s="6">
        <v>2073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s="39" customFormat="1" ht="12.75" customHeight="1">
      <c r="A76" s="38" t="s">
        <v>77</v>
      </c>
      <c r="B76" s="22">
        <v>19512</v>
      </c>
      <c r="C76" s="33">
        <f t="shared" si="8"/>
        <v>6406.32668682825</v>
      </c>
      <c r="D76" s="9">
        <v>6406.3</v>
      </c>
      <c r="E76" s="26">
        <v>538700</v>
      </c>
      <c r="F76" s="23">
        <v>58400</v>
      </c>
      <c r="G76" s="36">
        <f>($G$8-$G$50)*(F76/$F$8)</f>
        <v>71686.96040709942</v>
      </c>
      <c r="H76" s="9">
        <v>71904.4</v>
      </c>
      <c r="I76" s="19">
        <f t="shared" si="9"/>
        <v>78093.28709392768</v>
      </c>
      <c r="J76" s="29">
        <v>0.607</v>
      </c>
      <c r="K76" s="29">
        <f t="shared" si="10"/>
        <v>1.482701812191104</v>
      </c>
      <c r="L76" s="34">
        <v>0.95</v>
      </c>
      <c r="M76" s="19">
        <f>I76/L76*(1-L76)</f>
        <v>4110.173004943566</v>
      </c>
      <c r="N76" s="45">
        <f t="shared" si="11"/>
        <v>104.1674796747967</v>
      </c>
      <c r="O76" s="6">
        <v>1435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15" ht="14.25" customHeight="1">
      <c r="A77" s="1" t="s">
        <v>76</v>
      </c>
      <c r="B77" s="22">
        <v>40933</v>
      </c>
      <c r="C77" s="33">
        <f t="shared" si="8"/>
        <v>13439.430620743171</v>
      </c>
      <c r="D77" s="9">
        <v>13439.4</v>
      </c>
      <c r="E77" s="26"/>
      <c r="F77" s="23"/>
      <c r="G77" s="36"/>
      <c r="H77" s="36">
        <v>0</v>
      </c>
      <c r="I77" s="19">
        <f t="shared" si="9"/>
        <v>13439.430620743171</v>
      </c>
      <c r="J77" s="29">
        <v>1.096</v>
      </c>
      <c r="K77" s="29">
        <f t="shared" si="10"/>
        <v>0.8211678832116788</v>
      </c>
      <c r="L77" s="34">
        <v>0.85</v>
      </c>
      <c r="M77" s="19">
        <f>I77/L77*(1-L77)</f>
        <v>2371.664227189972</v>
      </c>
      <c r="N77" s="45">
        <f t="shared" si="11"/>
        <v>218.52682926829257</v>
      </c>
      <c r="O77" s="5">
        <f aca="true" t="shared" si="12" ref="O77:O91">H77/$P$8</f>
        <v>0</v>
      </c>
    </row>
    <row r="78" spans="1:15" ht="13.5" customHeight="1">
      <c r="A78" s="1" t="s">
        <v>58</v>
      </c>
      <c r="B78" s="22">
        <v>47469</v>
      </c>
      <c r="C78" s="33">
        <f t="shared" si="8"/>
        <v>15585.379330517128</v>
      </c>
      <c r="D78" s="9">
        <v>15585.4</v>
      </c>
      <c r="E78" s="26"/>
      <c r="F78" s="23"/>
      <c r="G78" s="36"/>
      <c r="H78" s="36">
        <v>0</v>
      </c>
      <c r="I78" s="19">
        <f t="shared" si="9"/>
        <v>15585.379330517128</v>
      </c>
      <c r="J78" s="29">
        <v>0.88</v>
      </c>
      <c r="K78" s="29">
        <f t="shared" si="10"/>
        <v>1.0227272727272727</v>
      </c>
      <c r="L78" s="34">
        <v>0.95</v>
      </c>
      <c r="M78" s="19">
        <f>I78/L78*(1-L78)</f>
        <v>820.2831226587971</v>
      </c>
      <c r="N78" s="45">
        <f t="shared" si="11"/>
        <v>253.42113821138202</v>
      </c>
      <c r="O78" s="5">
        <f t="shared" si="12"/>
        <v>0</v>
      </c>
    </row>
    <row r="79" spans="1:15" ht="15.75">
      <c r="A79" s="1" t="s">
        <v>59</v>
      </c>
      <c r="B79" s="22">
        <v>47995</v>
      </c>
      <c r="C79" s="33">
        <f t="shared" si="8"/>
        <v>15758.079609180088</v>
      </c>
      <c r="D79" s="9">
        <v>15758.1</v>
      </c>
      <c r="E79" s="26"/>
      <c r="F79" s="23"/>
      <c r="G79" s="36"/>
      <c r="H79" s="36">
        <v>0</v>
      </c>
      <c r="I79" s="19">
        <f t="shared" si="9"/>
        <v>15758.079609180088</v>
      </c>
      <c r="J79" s="29">
        <v>0.94</v>
      </c>
      <c r="K79" s="29">
        <f t="shared" si="10"/>
        <v>0.9574468085106383</v>
      </c>
      <c r="L79" s="34">
        <v>0.95</v>
      </c>
      <c r="M79" s="19">
        <f>I79/L79*(1-L79)</f>
        <v>829.3726110094791</v>
      </c>
      <c r="N79" s="45">
        <f t="shared" si="11"/>
        <v>256.22926829268283</v>
      </c>
      <c r="O79" s="5">
        <f t="shared" si="12"/>
        <v>0</v>
      </c>
    </row>
    <row r="80" spans="1:15" ht="15" customHeight="1">
      <c r="A80" s="1" t="s">
        <v>60</v>
      </c>
      <c r="B80" s="22">
        <v>37629</v>
      </c>
      <c r="C80" s="33">
        <f t="shared" si="8"/>
        <v>12354.636474921086</v>
      </c>
      <c r="D80" s="9">
        <v>12354.6</v>
      </c>
      <c r="E80" s="26"/>
      <c r="F80" s="23"/>
      <c r="G80" s="36"/>
      <c r="H80" s="36">
        <v>0</v>
      </c>
      <c r="I80" s="19">
        <f t="shared" si="9"/>
        <v>12354.636474921086</v>
      </c>
      <c r="J80" s="29">
        <v>0.741</v>
      </c>
      <c r="K80" s="29">
        <f t="shared" si="10"/>
        <v>1.2145748987854252</v>
      </c>
      <c r="L80" s="34">
        <v>0.95</v>
      </c>
      <c r="M80" s="19">
        <f>I80/L80*(1-L80)</f>
        <v>650.2440249958472</v>
      </c>
      <c r="N80" s="45">
        <f t="shared" si="11"/>
        <v>200.88780487804868</v>
      </c>
      <c r="O80" s="5">
        <f t="shared" si="12"/>
        <v>0</v>
      </c>
    </row>
    <row r="81" spans="1:15" ht="12.75" customHeight="1">
      <c r="A81" s="1" t="s">
        <v>61</v>
      </c>
      <c r="B81" s="22">
        <v>31165</v>
      </c>
      <c r="C81" s="33">
        <f t="shared" si="8"/>
        <v>10232.327347017344</v>
      </c>
      <c r="D81" s="9">
        <v>10232.3</v>
      </c>
      <c r="E81" s="26"/>
      <c r="F81" s="23"/>
      <c r="G81" s="36"/>
      <c r="H81" s="36">
        <v>0</v>
      </c>
      <c r="I81" s="19">
        <f t="shared" si="9"/>
        <v>10232.327347017344</v>
      </c>
      <c r="J81" s="29">
        <v>0.714</v>
      </c>
      <c r="K81" s="29">
        <f t="shared" si="10"/>
        <v>1.2605042016806725</v>
      </c>
      <c r="L81" s="34">
        <v>0.95</v>
      </c>
      <c r="M81" s="19">
        <f>I81/L81*(1-L81)</f>
        <v>538.5435445798607</v>
      </c>
      <c r="N81" s="45">
        <f t="shared" si="11"/>
        <v>166.3788617886178</v>
      </c>
      <c r="O81" s="5">
        <f t="shared" si="12"/>
        <v>0</v>
      </c>
    </row>
    <row r="82" spans="1:15" ht="12" customHeight="1">
      <c r="A82" s="1" t="s">
        <v>62</v>
      </c>
      <c r="B82" s="22">
        <v>12208</v>
      </c>
      <c r="C82" s="33">
        <f t="shared" si="8"/>
        <v>4008.222437105334</v>
      </c>
      <c r="D82" s="9">
        <v>4008.2</v>
      </c>
      <c r="E82" s="26"/>
      <c r="F82" s="23"/>
      <c r="G82" s="36"/>
      <c r="H82" s="36">
        <v>0</v>
      </c>
      <c r="I82" s="19">
        <f t="shared" si="9"/>
        <v>4008.222437105334</v>
      </c>
      <c r="J82" s="29">
        <v>0.75</v>
      </c>
      <c r="K82" s="29">
        <f t="shared" si="10"/>
        <v>1.2</v>
      </c>
      <c r="L82" s="34">
        <v>0.95</v>
      </c>
      <c r="M82" s="19">
        <f>I82/L82*(1-L82)</f>
        <v>210.95907563712305</v>
      </c>
      <c r="N82" s="45">
        <f t="shared" si="11"/>
        <v>65.17398373983737</v>
      </c>
      <c r="O82" s="5">
        <f t="shared" si="12"/>
        <v>0</v>
      </c>
    </row>
    <row r="83" spans="1:15" ht="15" customHeight="1">
      <c r="A83" s="1" t="s">
        <v>63</v>
      </c>
      <c r="B83" s="22">
        <v>15777</v>
      </c>
      <c r="C83" s="33">
        <f t="shared" si="8"/>
        <v>5180.023377310849</v>
      </c>
      <c r="D83" s="9">
        <v>5180</v>
      </c>
      <c r="E83" s="26"/>
      <c r="F83" s="23"/>
      <c r="G83" s="36"/>
      <c r="H83" s="36">
        <v>0</v>
      </c>
      <c r="I83" s="19">
        <f t="shared" si="9"/>
        <v>5180.023377310849</v>
      </c>
      <c r="J83" s="29">
        <v>0.6</v>
      </c>
      <c r="K83" s="29">
        <f t="shared" si="10"/>
        <v>1.5</v>
      </c>
      <c r="L83" s="34">
        <v>0.95</v>
      </c>
      <c r="M83" s="19">
        <f>I83/L83*(1-L83)</f>
        <v>272.6328093321502</v>
      </c>
      <c r="N83" s="45">
        <f t="shared" si="11"/>
        <v>84.22764227642273</v>
      </c>
      <c r="O83" s="5">
        <f t="shared" si="12"/>
        <v>0</v>
      </c>
    </row>
    <row r="84" spans="1:15" ht="13.5" customHeight="1">
      <c r="A84" s="1" t="s">
        <v>78</v>
      </c>
      <c r="B84" s="22">
        <v>2998</v>
      </c>
      <c r="C84" s="33">
        <f t="shared" si="8"/>
        <v>984.3259228736723</v>
      </c>
      <c r="D84" s="9">
        <v>984.3</v>
      </c>
      <c r="E84" s="26"/>
      <c r="F84" s="23"/>
      <c r="G84" s="36"/>
      <c r="H84" s="36">
        <v>0</v>
      </c>
      <c r="I84" s="19">
        <f t="shared" si="9"/>
        <v>984.3259228736723</v>
      </c>
      <c r="J84" s="29">
        <v>0.608</v>
      </c>
      <c r="K84" s="29">
        <f t="shared" si="10"/>
        <v>1.480263157894737</v>
      </c>
      <c r="L84" s="34">
        <v>0.95</v>
      </c>
      <c r="M84" s="19">
        <f>I84/L84*(1-L84)</f>
        <v>51.806627519667</v>
      </c>
      <c r="N84" s="45">
        <f t="shared" si="11"/>
        <v>16.00487804878048</v>
      </c>
      <c r="O84" s="5">
        <f t="shared" si="12"/>
        <v>0</v>
      </c>
    </row>
    <row r="85" spans="1:15" ht="13.5" customHeight="1">
      <c r="A85" s="1" t="s">
        <v>66</v>
      </c>
      <c r="B85" s="22">
        <v>26975</v>
      </c>
      <c r="C85" s="33">
        <f t="shared" si="8"/>
        <v>8856.635013181223</v>
      </c>
      <c r="D85" s="9">
        <v>8856.6</v>
      </c>
      <c r="E85" s="26"/>
      <c r="F85" s="23"/>
      <c r="G85" s="36"/>
      <c r="H85" s="36">
        <v>0</v>
      </c>
      <c r="I85" s="19">
        <f t="shared" si="9"/>
        <v>8856.635013181223</v>
      </c>
      <c r="J85" s="29">
        <v>0.635</v>
      </c>
      <c r="K85" s="29">
        <f t="shared" si="10"/>
        <v>1.4173228346456692</v>
      </c>
      <c r="L85" s="34">
        <v>0.95</v>
      </c>
      <c r="M85" s="19">
        <f>I85/L85*(1-L85)</f>
        <v>466.13868490427535</v>
      </c>
      <c r="N85" s="45">
        <f t="shared" si="11"/>
        <v>144.0097560975609</v>
      </c>
      <c r="O85" s="5">
        <f t="shared" si="12"/>
        <v>0</v>
      </c>
    </row>
    <row r="86" spans="1:15" ht="15.75">
      <c r="A86" s="1" t="s">
        <v>67</v>
      </c>
      <c r="B86" s="22">
        <v>15352</v>
      </c>
      <c r="C86" s="33">
        <f t="shared" si="8"/>
        <v>5040.484178771387</v>
      </c>
      <c r="D86" s="9">
        <v>5040.5</v>
      </c>
      <c r="E86" s="26"/>
      <c r="F86" s="23"/>
      <c r="G86" s="36"/>
      <c r="H86" s="36">
        <v>0</v>
      </c>
      <c r="I86" s="19">
        <f t="shared" si="9"/>
        <v>5040.484178771387</v>
      </c>
      <c r="J86" s="29">
        <v>0.645</v>
      </c>
      <c r="K86" s="29">
        <f t="shared" si="10"/>
        <v>1.3953488372093024</v>
      </c>
      <c r="L86" s="34">
        <v>0.95</v>
      </c>
      <c r="M86" s="19">
        <f>I86/L86*(1-L86)</f>
        <v>265.288640987968</v>
      </c>
      <c r="N86" s="45">
        <f t="shared" si="11"/>
        <v>81.95934959349589</v>
      </c>
      <c r="O86" s="5">
        <f t="shared" si="12"/>
        <v>0</v>
      </c>
    </row>
    <row r="87" spans="1:15" ht="12" customHeight="1">
      <c r="A87" s="1" t="s">
        <v>68</v>
      </c>
      <c r="B87" s="22">
        <v>18255</v>
      </c>
      <c r="C87" s="33">
        <f t="shared" si="8"/>
        <v>5993.618986677414</v>
      </c>
      <c r="D87" s="9">
        <v>5993.6</v>
      </c>
      <c r="E87" s="26"/>
      <c r="F87" s="23"/>
      <c r="G87" s="36"/>
      <c r="H87" s="36">
        <v>0</v>
      </c>
      <c r="I87" s="19">
        <f t="shared" si="9"/>
        <v>5993.618986677414</v>
      </c>
      <c r="J87" s="29">
        <v>0.635</v>
      </c>
      <c r="K87" s="29">
        <f t="shared" si="10"/>
        <v>1.4173228346456692</v>
      </c>
      <c r="L87" s="34">
        <v>0.95</v>
      </c>
      <c r="M87" s="19">
        <f>I87/L87*(1-L87)</f>
        <v>315.45363087775894</v>
      </c>
      <c r="N87" s="45">
        <f t="shared" si="11"/>
        <v>97.45691056910564</v>
      </c>
      <c r="O87" s="5">
        <f t="shared" si="12"/>
        <v>0</v>
      </c>
    </row>
    <row r="88" spans="1:15" ht="13.5" customHeight="1">
      <c r="A88" s="1" t="s">
        <v>69</v>
      </c>
      <c r="B88" s="22">
        <v>1236</v>
      </c>
      <c r="C88" s="33">
        <f t="shared" si="8"/>
        <v>405.81282210535653</v>
      </c>
      <c r="D88" s="9">
        <v>405.8</v>
      </c>
      <c r="E88" s="26"/>
      <c r="F88" s="23"/>
      <c r="G88" s="36"/>
      <c r="H88" s="36">
        <v>0</v>
      </c>
      <c r="I88" s="19">
        <f t="shared" si="9"/>
        <v>405.81282210535653</v>
      </c>
      <c r="J88" s="29">
        <v>0.638</v>
      </c>
      <c r="K88" s="29">
        <f t="shared" si="10"/>
        <v>1.4106583072100314</v>
      </c>
      <c r="L88" s="34">
        <v>0.95</v>
      </c>
      <c r="M88" s="19">
        <f>I88/L88*(1-L88)</f>
        <v>21.358569584492468</v>
      </c>
      <c r="N88" s="45">
        <f t="shared" si="11"/>
        <v>6.598373983739835</v>
      </c>
      <c r="O88" s="5">
        <f t="shared" si="12"/>
        <v>0</v>
      </c>
    </row>
    <row r="89" spans="1:15" ht="13.5" customHeight="1">
      <c r="A89" s="1" t="s">
        <v>70</v>
      </c>
      <c r="B89" s="22">
        <v>4866</v>
      </c>
      <c r="C89" s="33">
        <f t="shared" si="8"/>
        <v>1597.64174139536</v>
      </c>
      <c r="D89" s="9">
        <v>1597.6</v>
      </c>
      <c r="E89" s="26"/>
      <c r="F89" s="23"/>
      <c r="G89" s="36"/>
      <c r="H89" s="36">
        <v>0</v>
      </c>
      <c r="I89" s="19">
        <f t="shared" si="9"/>
        <v>1597.64174139536</v>
      </c>
      <c r="J89" s="29">
        <v>1.437</v>
      </c>
      <c r="K89" s="29">
        <f t="shared" si="10"/>
        <v>0.6263048016701461</v>
      </c>
      <c r="L89" s="34">
        <v>0.85</v>
      </c>
      <c r="M89" s="19">
        <f>I89/L89*(1-L89)</f>
        <v>281.9367778932989</v>
      </c>
      <c r="N89" s="45">
        <f t="shared" si="11"/>
        <v>25.97723577235771</v>
      </c>
      <c r="O89" s="5">
        <f t="shared" si="12"/>
        <v>0</v>
      </c>
    </row>
    <row r="90" spans="1:15" ht="13.5" customHeight="1">
      <c r="A90" s="1" t="s">
        <v>65</v>
      </c>
      <c r="B90" s="22">
        <v>2980</v>
      </c>
      <c r="C90" s="33">
        <f t="shared" si="8"/>
        <v>978.4160274061186</v>
      </c>
      <c r="D90" s="9">
        <v>978.5</v>
      </c>
      <c r="E90" s="26"/>
      <c r="F90" s="23"/>
      <c r="G90" s="36"/>
      <c r="H90" s="36">
        <v>0</v>
      </c>
      <c r="I90" s="19">
        <f t="shared" si="9"/>
        <v>978.4160274061186</v>
      </c>
      <c r="J90" s="29">
        <v>0.601</v>
      </c>
      <c r="K90" s="29">
        <f t="shared" si="10"/>
        <v>1.497504159733777</v>
      </c>
      <c r="L90" s="34">
        <v>0.95</v>
      </c>
      <c r="M90" s="19">
        <f>I90/L90*(1-L90)</f>
        <v>51.49558038979576</v>
      </c>
      <c r="N90" s="45">
        <f t="shared" si="11"/>
        <v>15.91056910569105</v>
      </c>
      <c r="O90" s="5">
        <f t="shared" si="12"/>
        <v>0</v>
      </c>
    </row>
    <row r="91" spans="1:15" ht="15.75" customHeight="1">
      <c r="A91" s="1" t="s">
        <v>64</v>
      </c>
      <c r="B91" s="22">
        <v>512</v>
      </c>
      <c r="C91" s="33">
        <f t="shared" si="8"/>
        <v>168.1036932993063</v>
      </c>
      <c r="D91" s="9">
        <v>168.1</v>
      </c>
      <c r="E91" s="26"/>
      <c r="F91" s="23"/>
      <c r="G91" s="36"/>
      <c r="H91" s="36">
        <v>0</v>
      </c>
      <c r="I91" s="19">
        <f t="shared" si="9"/>
        <v>168.1036932993063</v>
      </c>
      <c r="J91" s="29">
        <v>1.066</v>
      </c>
      <c r="K91" s="29">
        <f t="shared" si="10"/>
        <v>0.8442776735459662</v>
      </c>
      <c r="L91" s="34">
        <v>0.85</v>
      </c>
      <c r="M91" s="19">
        <f>I91/L91*(1-L91)</f>
        <v>29.665357641054054</v>
      </c>
      <c r="N91" s="45">
        <f>D91/$P$9*1000</f>
        <v>2.733333333333332</v>
      </c>
      <c r="O91" s="5">
        <f t="shared" si="12"/>
        <v>0</v>
      </c>
    </row>
    <row r="92" spans="1:27" s="8" customFormat="1" ht="14.25" customHeight="1">
      <c r="A92" s="40" t="s">
        <v>82</v>
      </c>
      <c r="B92" s="13">
        <f>SUM(B9:B91)</f>
        <v>2659844</v>
      </c>
      <c r="C92" s="33">
        <f t="shared" si="8"/>
        <v>873300</v>
      </c>
      <c r="D92" s="36">
        <f aca="true" t="shared" si="13" ref="D92:I92">SUM(D9:D91)</f>
        <v>873300.0000000003</v>
      </c>
      <c r="E92" s="13">
        <f t="shared" si="13"/>
        <v>6774600</v>
      </c>
      <c r="F92" s="13">
        <f t="shared" si="13"/>
        <v>805700</v>
      </c>
      <c r="G92" s="36">
        <f t="shared" si="13"/>
        <v>1017510.0000000001</v>
      </c>
      <c r="H92" s="36">
        <f t="shared" si="13"/>
        <v>1017510</v>
      </c>
      <c r="I92" s="19">
        <f t="shared" si="9"/>
        <v>1890810</v>
      </c>
      <c r="J92" s="15"/>
      <c r="K92" s="15"/>
      <c r="L92" s="15"/>
      <c r="M92" s="19">
        <f>G92+K92</f>
        <v>1017510.0000000001</v>
      </c>
      <c r="N92" s="46">
        <f>SUM(N9:N91)</f>
        <v>14199.99999999999</v>
      </c>
      <c r="O92" s="9">
        <f>SUM(O9:O91)</f>
        <v>20302</v>
      </c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13" ht="12.75">
      <c r="A93" s="2"/>
      <c r="C93" s="10"/>
      <c r="D93" s="5" t="s">
        <v>79</v>
      </c>
      <c r="L93" s="35"/>
      <c r="M93" s="17">
        <v>131814.14868552127</v>
      </c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</sheetData>
  <mergeCells count="16">
    <mergeCell ref="N4:N6"/>
    <mergeCell ref="O4:O6"/>
    <mergeCell ref="A3:A6"/>
    <mergeCell ref="B3:B6"/>
    <mergeCell ref="B1:M1"/>
    <mergeCell ref="C3:D5"/>
    <mergeCell ref="I3:I6"/>
    <mergeCell ref="L3:L6"/>
    <mergeCell ref="M3:M6"/>
    <mergeCell ref="J4:J6"/>
    <mergeCell ref="K4:K6"/>
    <mergeCell ref="C7:D7"/>
    <mergeCell ref="G3:H5"/>
    <mergeCell ref="G7:H7"/>
    <mergeCell ref="E3:E6"/>
    <mergeCell ref="F3:F6"/>
  </mergeCells>
  <printOptions/>
  <pageMargins left="0.7" right="0.15748031496062992" top="0.38" bottom="0.1968503937007874" header="0.34" footer="0.15748031496062992"/>
  <pageSetup horizontalDpi="600" verticalDpi="600" orientation="landscape" paperSize="9" scale="61" r:id="rId1"/>
  <rowBreaks count="1" manualBreakCount="1">
    <brk id="45" max="14" man="1"/>
  </rowBreaks>
  <colBreaks count="1" manualBreakCount="1">
    <brk id="15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2012-09-18T06:29:41Z</cp:lastPrinted>
  <dcterms:created xsi:type="dcterms:W3CDTF">2011-04-19T10:58:52Z</dcterms:created>
  <dcterms:modified xsi:type="dcterms:W3CDTF">2012-09-21T06:37:57Z</dcterms:modified>
  <cp:category/>
  <cp:version/>
  <cp:contentType/>
  <cp:contentStatus/>
</cp:coreProperties>
</file>